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AB_RIT\AFDWER\Thema's\SM Sociale Maribel\Website, tabellen en statistieken\"/>
    </mc:Choice>
  </mc:AlternateContent>
  <xr:revisionPtr revIDLastSave="0" documentId="13_ncr:1_{4DB62CC4-7712-4840-AA23-F548928291A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9" i="1" l="1"/>
  <c r="AY21" i="1"/>
  <c r="AY19" i="1"/>
  <c r="AY26" i="1" l="1"/>
  <c r="AY16" i="1"/>
  <c r="AY17" i="1"/>
  <c r="AY18" i="1"/>
  <c r="AY20" i="1"/>
  <c r="AY22" i="1"/>
  <c r="AY23" i="1"/>
  <c r="AY28" i="1"/>
  <c r="AY27" i="1"/>
  <c r="AY32" i="1"/>
  <c r="AX31" i="1"/>
  <c r="AX34" i="1" s="1"/>
  <c r="AV31" i="1"/>
  <c r="AV34" i="1" s="1"/>
  <c r="AY25" i="1"/>
  <c r="AY24" i="1"/>
  <c r="AU32" i="1"/>
  <c r="AT31" i="1"/>
  <c r="AT34" i="1" s="1"/>
  <c r="AS31" i="1"/>
  <c r="AR31" i="1"/>
  <c r="AR34" i="1" s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W31" i="1" l="1"/>
  <c r="AY31" i="1" s="1"/>
  <c r="AY34" i="1" s="1"/>
  <c r="AU31" i="1"/>
  <c r="AU34" i="1" s="1"/>
  <c r="AQ26" i="1"/>
  <c r="AQ29" i="1"/>
  <c r="AQ32" i="1" l="1"/>
  <c r="AP31" i="1" l="1"/>
  <c r="AP34" i="1" s="1"/>
  <c r="AO31" i="1"/>
  <c r="AN31" i="1"/>
  <c r="AQ28" i="1"/>
  <c r="AQ27" i="1"/>
  <c r="AQ25" i="1"/>
  <c r="AQ24" i="1"/>
  <c r="AQ23" i="1"/>
  <c r="AQ22" i="1"/>
  <c r="AQ21" i="1"/>
  <c r="AQ20" i="1"/>
  <c r="AQ19" i="1"/>
  <c r="AQ18" i="1"/>
  <c r="AQ17" i="1"/>
  <c r="AQ16" i="1"/>
  <c r="AQ31" i="1" l="1"/>
  <c r="AQ34" i="1" s="1"/>
  <c r="AN34" i="1"/>
  <c r="AL31" i="1"/>
  <c r="G32" i="1"/>
  <c r="G21" i="1"/>
  <c r="G23" i="1"/>
  <c r="J16" i="1" l="1"/>
  <c r="J23" i="1"/>
  <c r="M16" i="1"/>
  <c r="M29" i="1"/>
  <c r="P29" i="1"/>
  <c r="W25" i="1"/>
  <c r="W21" i="1"/>
  <c r="AE23" i="1"/>
  <c r="AI23" i="1"/>
  <c r="AM32" i="1"/>
  <c r="AM17" i="1" l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16" i="1"/>
  <c r="AL34" i="1"/>
  <c r="AK31" i="1"/>
  <c r="AJ31" i="1"/>
  <c r="AJ34" i="1" s="1"/>
  <c r="AM31" i="1" l="1"/>
  <c r="AM34" i="1" s="1"/>
  <c r="AG31" i="1"/>
  <c r="AA16" i="1"/>
  <c r="Y31" i="1"/>
  <c r="W16" i="1"/>
  <c r="U31" i="1"/>
  <c r="AI16" i="1"/>
  <c r="AE16" i="1"/>
  <c r="AC31" i="1"/>
  <c r="AI17" i="1" l="1"/>
  <c r="AI18" i="1"/>
  <c r="AI19" i="1"/>
  <c r="AI20" i="1"/>
  <c r="AI21" i="1"/>
  <c r="AI22" i="1"/>
  <c r="AI24" i="1"/>
  <c r="AI25" i="1"/>
  <c r="AI26" i="1"/>
  <c r="AI27" i="1"/>
  <c r="AI28" i="1"/>
  <c r="AI29" i="1"/>
  <c r="AI32" i="1" l="1"/>
  <c r="AH31" i="1"/>
  <c r="AH34" i="1" s="1"/>
  <c r="AF31" i="1"/>
  <c r="AF34" i="1" s="1"/>
  <c r="AI31" i="1"/>
  <c r="AI34" i="1" l="1"/>
  <c r="AE17" i="1"/>
  <c r="AE18" i="1"/>
  <c r="AE19" i="1"/>
  <c r="AE20" i="1"/>
  <c r="AE21" i="1"/>
  <c r="AE22" i="1"/>
  <c r="AE24" i="1"/>
  <c r="AE25" i="1"/>
  <c r="AE26" i="1"/>
  <c r="AE27" i="1"/>
  <c r="AE28" i="1"/>
  <c r="AE29" i="1"/>
  <c r="AE32" i="1"/>
  <c r="AD31" i="1" l="1"/>
  <c r="AD34" i="1" s="1"/>
  <c r="AB31" i="1"/>
  <c r="AB34" i="1" s="1"/>
  <c r="AE31" i="1"/>
  <c r="AE34" i="1" s="1"/>
  <c r="AA32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17" i="1"/>
  <c r="W32" i="1"/>
  <c r="W17" i="1"/>
  <c r="W18" i="1"/>
  <c r="W19" i="1"/>
  <c r="W20" i="1"/>
  <c r="W22" i="1"/>
  <c r="W23" i="1"/>
  <c r="W24" i="1"/>
  <c r="W26" i="1"/>
  <c r="W27" i="1"/>
  <c r="W28" i="1"/>
  <c r="W29" i="1"/>
  <c r="Z31" i="1"/>
  <c r="Z34" i="1" s="1"/>
  <c r="X31" i="1"/>
  <c r="X34" i="1" s="1"/>
  <c r="V31" i="1"/>
  <c r="V34" i="1" s="1"/>
  <c r="T31" i="1"/>
  <c r="T34" i="1" s="1"/>
  <c r="S32" i="1"/>
  <c r="S18" i="1"/>
  <c r="S19" i="1"/>
  <c r="S20" i="1"/>
  <c r="S21" i="1"/>
  <c r="S22" i="1"/>
  <c r="S23" i="1"/>
  <c r="S24" i="1"/>
  <c r="S25" i="1"/>
  <c r="S26" i="1"/>
  <c r="S27" i="1"/>
  <c r="S28" i="1"/>
  <c r="S29" i="1"/>
  <c r="S17" i="1"/>
  <c r="S16" i="1"/>
  <c r="R31" i="1"/>
  <c r="R34" i="1" s="1"/>
  <c r="P32" i="1"/>
  <c r="Q31" i="1"/>
  <c r="Q34" i="1" s="1"/>
  <c r="O31" i="1"/>
  <c r="O34" i="1" s="1"/>
  <c r="N31" i="1"/>
  <c r="N34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E31" i="1"/>
  <c r="E34" i="1" s="1"/>
  <c r="F31" i="1"/>
  <c r="F34" i="1" s="1"/>
  <c r="M28" i="1"/>
  <c r="M27" i="1"/>
  <c r="L31" i="1"/>
  <c r="L34" i="1" s="1"/>
  <c r="D31" i="1"/>
  <c r="D34" i="1" s="1"/>
  <c r="C31" i="1"/>
  <c r="C34" i="1" s="1"/>
  <c r="B31" i="1"/>
  <c r="B34" i="1" s="1"/>
  <c r="M17" i="1"/>
  <c r="M18" i="1"/>
  <c r="M19" i="1"/>
  <c r="M20" i="1"/>
  <c r="M21" i="1"/>
  <c r="M22" i="1"/>
  <c r="M23" i="1"/>
  <c r="M24" i="1"/>
  <c r="M25" i="1"/>
  <c r="M26" i="1"/>
  <c r="M32" i="1"/>
  <c r="K31" i="1"/>
  <c r="K34" i="1" s="1"/>
  <c r="J17" i="1"/>
  <c r="J18" i="1"/>
  <c r="J19" i="1"/>
  <c r="J20" i="1"/>
  <c r="J21" i="1"/>
  <c r="J22" i="1"/>
  <c r="J24" i="1"/>
  <c r="J25" i="1"/>
  <c r="J26" i="1"/>
  <c r="J27" i="1"/>
  <c r="J28" i="1"/>
  <c r="J29" i="1"/>
  <c r="J32" i="1"/>
  <c r="I31" i="1"/>
  <c r="I34" i="1" s="1"/>
  <c r="G29" i="1"/>
  <c r="G28" i="1"/>
  <c r="G27" i="1"/>
  <c r="G22" i="1"/>
  <c r="G20" i="1"/>
  <c r="G19" i="1"/>
  <c r="G18" i="1"/>
  <c r="G17" i="1"/>
  <c r="G16" i="1"/>
  <c r="H31" i="1"/>
  <c r="H34" i="1" s="1"/>
  <c r="AA31" i="1" l="1"/>
  <c r="AA34" i="1" s="1"/>
  <c r="P31" i="1"/>
  <c r="P34" i="1" s="1"/>
  <c r="W31" i="1"/>
  <c r="W34" i="1" s="1"/>
  <c r="J31" i="1"/>
  <c r="J34" i="1" s="1"/>
  <c r="S31" i="1"/>
  <c r="S34" i="1" s="1"/>
  <c r="M31" i="1"/>
  <c r="M34" i="1" s="1"/>
  <c r="G31" i="1"/>
  <c r="G34" i="1" s="1"/>
</calcChain>
</file>

<file path=xl/sharedStrings.xml><?xml version="1.0" encoding="utf-8"?>
<sst xmlns="http://schemas.openxmlformats.org/spreadsheetml/2006/main" count="119" uniqueCount="48">
  <si>
    <t>Titel</t>
  </si>
  <si>
    <t>euro</t>
  </si>
  <si>
    <t>DOTATIE</t>
  </si>
  <si>
    <t>Fonds sociale Maribel 330</t>
  </si>
  <si>
    <t>Fonds sociale Maribel 331</t>
  </si>
  <si>
    <t>Fonds sociale Maribel 332</t>
  </si>
  <si>
    <t>Fonds Maribel Social des Aides Familiales et des Aides aux Seniors "RW-RB-CG" 318.01</t>
  </si>
  <si>
    <t>Fonds Sociale Maribel voor de Diensten Gezinszorg van de Vlaamse Gemeenschap 318.02</t>
  </si>
  <si>
    <t>Sectoraal Fonds Sociale Maribel 319.01</t>
  </si>
  <si>
    <t>Fonds Maribel Social MIRABEL 319.02</t>
  </si>
  <si>
    <t>Vlaamse sociaal fonds ter bevordering van de tewerkstelling in ondernemingen voor beschutte en sociale tewerkstelling 327.01</t>
  </si>
  <si>
    <t>Fonds social bruxellois "Maribel Social" pour la promotion de l'emploi dans les Entreprises de Travail Adapté 327.02</t>
  </si>
  <si>
    <t>Fonds pour la promotion de l'emploi dans les entreprises de travail adapté de la Région Wallonne 327.03</t>
  </si>
  <si>
    <t>Sociaal Fonds Sociale Maribel voor de Socioculturele Sector van de Vlaamse Gemeenschap 329.01</t>
  </si>
  <si>
    <t>Fonds Maribel Social du Secteur Socio-Culturel de la Communauté Française 329.02</t>
  </si>
  <si>
    <t>Tabel / tableau</t>
  </si>
  <si>
    <t>Titre</t>
  </si>
  <si>
    <t>Statuut / statut</t>
  </si>
  <si>
    <t>Gewest / Région</t>
  </si>
  <si>
    <t>Statistische eenheid / unité statistique</t>
  </si>
  <si>
    <t>Bron / source</t>
  </si>
  <si>
    <t>Laatste aanpassing / dernière mise à jour</t>
  </si>
  <si>
    <t>Opmerking / remarque</t>
  </si>
  <si>
    <t>Loontrekkende / salarié</t>
  </si>
  <si>
    <t>Jaarlijks / annuelle</t>
  </si>
  <si>
    <t>TOTAAL PRIVESECTOR / TOTAL SECTEUR PRIVÉ</t>
  </si>
  <si>
    <t xml:space="preserve">Fonds sociale Maribel voor de overheidssector  / Fonds Maribel social  du secteur Public </t>
  </si>
  <si>
    <t>TOTAAL / TOTAL</t>
  </si>
  <si>
    <t>Fonds Maribel social</t>
  </si>
  <si>
    <t xml:space="preserve">Fonds Sociale Maribel  </t>
  </si>
  <si>
    <t xml:space="preserve">DOTATIE </t>
  </si>
  <si>
    <t>DOTATION</t>
  </si>
  <si>
    <t>dotatie / dotation</t>
  </si>
  <si>
    <t>Fiscale / fiscal</t>
  </si>
  <si>
    <t>* PC/CP 305.01 &amp; PC/CP 305.02</t>
  </si>
  <si>
    <t>Fonds Social Maribel Social pour le secteur Socio-culturel bicommunautaire 329.03</t>
  </si>
  <si>
    <t>Het Rijk / Royaume</t>
  </si>
  <si>
    <t>Periodiciteit / périodicité</t>
  </si>
  <si>
    <t>Evolutie van de dotaties</t>
  </si>
  <si>
    <t>Evolution des dotations</t>
  </si>
  <si>
    <t>DOTATIES</t>
  </si>
  <si>
    <t>DOTATIONS</t>
  </si>
  <si>
    <t>SOM-03</t>
  </si>
  <si>
    <t>FOD WASO / SPF ETCS</t>
  </si>
  <si>
    <t>Fonds sociale Maribel voor de bicommunautaire opvoedings- en huisvestingsinrichtingen 319</t>
  </si>
  <si>
    <t>project 'diensten voor thuisverzorging' / projet ‘soins à domicile’</t>
  </si>
  <si>
    <t>Dotaties aan 100% / dotations à 100 %</t>
  </si>
  <si>
    <t>2006 - 2021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</si>
</sst>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€_-;\-* #,##0.00\ _€_-;_-* &quot;-&quot;??\ _€_-;_-@_-"/>
    <numFmt numFmtId="166" formatCode="_ * #,##0_)\ _€_ ;_ * \(#,##0\)\ _€_ ;_ * &quot;-&quot;??_)\ _€_ ;_ @_ "/>
    <numFmt numFmtId="167" formatCode="_-* #,##0.00\ [$€]_-;\-* #,##0.00\ [$€]_-;_-* &quot;-&quot;??\ [$€]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13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167" fontId="16" fillId="0" borderId="0" applyFont="0" applyFill="0" applyBorder="0" applyAlignment="0" applyProtection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3" fillId="0" borderId="0"/>
    <xf numFmtId="0" fontId="5" fillId="0" borderId="0"/>
    <xf numFmtId="0" fontId="5" fillId="0" borderId="0"/>
    <xf numFmtId="0" fontId="13" fillId="0" borderId="0"/>
  </cellStyleXfs>
  <cellXfs count="1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7" fillId="0" borderId="4" xfId="0" applyFont="1" applyBorder="1"/>
    <xf numFmtId="0" fontId="7" fillId="0" borderId="5" xfId="0" applyFont="1" applyFill="1" applyBorder="1"/>
    <xf numFmtId="0" fontId="7" fillId="0" borderId="0" xfId="0" applyFont="1"/>
    <xf numFmtId="0" fontId="7" fillId="0" borderId="5" xfId="0" applyFont="1" applyBorder="1"/>
    <xf numFmtId="4" fontId="7" fillId="0" borderId="0" xfId="1" applyNumberFormat="1" applyFont="1" applyAlignment="1">
      <alignment horizontal="center"/>
    </xf>
    <xf numFmtId="0" fontId="7" fillId="0" borderId="4" xfId="0" applyFont="1" applyFill="1" applyBorder="1"/>
    <xf numFmtId="0" fontId="8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 wrapText="1"/>
    </xf>
    <xf numFmtId="166" fontId="7" fillId="0" borderId="0" xfId="0" applyNumberFormat="1" applyFont="1"/>
    <xf numFmtId="0" fontId="7" fillId="0" borderId="0" xfId="0" applyFont="1" applyAlignment="1">
      <alignment wrapText="1"/>
    </xf>
    <xf numFmtId="0" fontId="10" fillId="0" borderId="0" xfId="0" applyFont="1"/>
    <xf numFmtId="0" fontId="11" fillId="0" borderId="5" xfId="0" applyFont="1" applyFill="1" applyBorder="1"/>
    <xf numFmtId="0" fontId="11" fillId="0" borderId="5" xfId="0" applyFont="1" applyFill="1" applyBorder="1" applyAlignment="1">
      <alignment horizontal="left" wrapText="1"/>
    </xf>
    <xf numFmtId="0" fontId="11" fillId="0" borderId="5" xfId="0" applyFont="1" applyBorder="1"/>
    <xf numFmtId="0" fontId="11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0" fillId="3" borderId="3" xfId="0" applyFill="1" applyBorder="1" applyAlignment="1"/>
    <xf numFmtId="0" fontId="0" fillId="2" borderId="1" xfId="0" applyFill="1" applyBorder="1" applyAlignment="1"/>
    <xf numFmtId="0" fontId="7" fillId="3" borderId="1" xfId="0" applyFont="1" applyFill="1" applyBorder="1" applyAlignment="1"/>
    <xf numFmtId="0" fontId="7" fillId="3" borderId="0" xfId="0" applyFont="1" applyFill="1" applyBorder="1" applyAlignment="1"/>
    <xf numFmtId="0" fontId="0" fillId="3" borderId="0" xfId="0" applyFill="1" applyBorder="1" applyAlignment="1"/>
    <xf numFmtId="0" fontId="12" fillId="4" borderId="0" xfId="0" applyFont="1" applyFill="1"/>
    <xf numFmtId="0" fontId="7" fillId="4" borderId="0" xfId="0" applyFont="1" applyFill="1"/>
    <xf numFmtId="0" fontId="7" fillId="0" borderId="11" xfId="0" applyFont="1" applyBorder="1" applyAlignment="1">
      <alignment horizontal="center"/>
    </xf>
    <xf numFmtId="4" fontId="10" fillId="0" borderId="0" xfId="0" applyNumberFormat="1" applyFont="1"/>
    <xf numFmtId="0" fontId="10" fillId="2" borderId="7" xfId="0" applyFont="1" applyFill="1" applyBorder="1"/>
    <xf numFmtId="0" fontId="10" fillId="2" borderId="2" xfId="0" applyFont="1" applyFill="1" applyBorder="1"/>
    <xf numFmtId="0" fontId="0" fillId="5" borderId="0" xfId="0" applyFill="1"/>
    <xf numFmtId="0" fontId="10" fillId="2" borderId="14" xfId="0" applyFont="1" applyFill="1" applyBorder="1"/>
    <xf numFmtId="0" fontId="7" fillId="0" borderId="0" xfId="0" applyFont="1" applyBorder="1"/>
    <xf numFmtId="0" fontId="6" fillId="2" borderId="2" xfId="0" applyFont="1" applyFill="1" applyBorder="1"/>
    <xf numFmtId="14" fontId="0" fillId="2" borderId="2" xfId="0" applyNumberFormat="1" applyFill="1" applyBorder="1" applyAlignment="1">
      <alignment horizontal="left"/>
    </xf>
    <xf numFmtId="0" fontId="9" fillId="2" borderId="7" xfId="0" applyFont="1" applyFill="1" applyBorder="1"/>
    <xf numFmtId="0" fontId="9" fillId="2" borderId="2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6" xfId="0" applyFont="1" applyFill="1" applyBorder="1"/>
    <xf numFmtId="0" fontId="7" fillId="6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9" fillId="2" borderId="14" xfId="0" applyFont="1" applyFill="1" applyBorder="1"/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165" fontId="5" fillId="0" borderId="0" xfId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4" fontId="10" fillId="0" borderId="2" xfId="1" applyNumberFormat="1" applyFont="1" applyBorder="1" applyAlignment="1">
      <alignment horizontal="right"/>
    </xf>
    <xf numFmtId="165" fontId="10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166" fontId="10" fillId="4" borderId="0" xfId="1" applyNumberFormat="1" applyFont="1" applyFill="1" applyBorder="1" applyAlignment="1">
      <alignment horizontal="right"/>
    </xf>
    <xf numFmtId="166" fontId="10" fillId="4" borderId="5" xfId="1" applyNumberFormat="1" applyFont="1" applyFill="1" applyBorder="1" applyAlignment="1">
      <alignment horizontal="right"/>
    </xf>
    <xf numFmtId="166" fontId="10" fillId="0" borderId="0" xfId="1" applyNumberFormat="1" applyFont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5" fontId="10" fillId="0" borderId="0" xfId="1" applyFont="1" applyAlignment="1">
      <alignment horizontal="right"/>
    </xf>
    <xf numFmtId="4" fontId="10" fillId="0" borderId="8" xfId="0" applyNumberFormat="1" applyFont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166" fontId="10" fillId="0" borderId="5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6" fontId="10" fillId="0" borderId="8" xfId="1" applyNumberFormat="1" applyFont="1" applyBorder="1" applyAlignment="1">
      <alignment horizontal="right"/>
    </xf>
    <xf numFmtId="4" fontId="10" fillId="0" borderId="8" xfId="1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10" fillId="0" borderId="13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166" fontId="7" fillId="0" borderId="10" xfId="1" applyNumberFormat="1" applyFont="1" applyBorder="1" applyAlignment="1">
      <alignment horizontal="right"/>
    </xf>
    <xf numFmtId="166" fontId="7" fillId="0" borderId="9" xfId="1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11" xfId="1" applyNumberFormat="1" applyFont="1" applyBorder="1" applyAlignment="1">
      <alignment horizontal="right"/>
    </xf>
    <xf numFmtId="166" fontId="10" fillId="0" borderId="2" xfId="1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</cellXfs>
  <cellStyles count="22">
    <cellStyle name="Euro" xfId="10" xr:uid="{00000000-0005-0000-0000-000000000000}"/>
    <cellStyle name="Komma" xfId="1" builtinId="3"/>
    <cellStyle name="Komma 2" xfId="2" xr:uid="{00000000-0005-0000-0000-000002000000}"/>
    <cellStyle name="Komma 3" xfId="13" xr:uid="{00000000-0005-0000-0000-00003A000000}"/>
    <cellStyle name="Normal 2" xfId="6" xr:uid="{00000000-0005-0000-0000-000003000000}"/>
    <cellStyle name="Normal 2 2" xfId="9" xr:uid="{00000000-0005-0000-0000-000004000000}"/>
    <cellStyle name="Normal 2 3" xfId="18" xr:uid="{4EFB2FD7-AB00-48A7-8249-F7BCBE7F4613}"/>
    <cellStyle name="Normal 3" xfId="5" xr:uid="{00000000-0005-0000-0000-000005000000}"/>
    <cellStyle name="Normal 3 2" xfId="8" xr:uid="{00000000-0005-0000-0000-000006000000}"/>
    <cellStyle name="Normal 3 3" xfId="17" xr:uid="{8F84CC13-4993-4BF4-9171-CAADCE921433}"/>
    <cellStyle name="Procent 2" xfId="16" xr:uid="{DD0DE1E1-5F8D-4E14-AA73-20F193E90AE8}"/>
    <cellStyle name="Standaard" xfId="0" builtinId="0"/>
    <cellStyle name="Standaard 2" xfId="3" xr:uid="{00000000-0005-0000-0000-000008000000}"/>
    <cellStyle name="Standaard 2 2" xfId="11" xr:uid="{00000000-0005-0000-0000-000009000000}"/>
    <cellStyle name="Standaard 2 2 2" xfId="20" xr:uid="{91E4E22C-2363-47E5-A86F-F39AB7C8701A}"/>
    <cellStyle name="Standaard 2 3" xfId="14" xr:uid="{00000000-0005-0000-0000-000004000000}"/>
    <cellStyle name="Standaard 2 4" xfId="19" xr:uid="{04887725-F2F1-4153-8932-BBBF7117DF7F}"/>
    <cellStyle name="Standaard 3" xfId="7" xr:uid="{00000000-0005-0000-0000-00000A000000}"/>
    <cellStyle name="Standaard 3 2" xfId="12" xr:uid="{00000000-0005-0000-0000-00000B000000}"/>
    <cellStyle name="Standaard 4" xfId="4" xr:uid="{00000000-0005-0000-0000-00000C000000}"/>
    <cellStyle name="Standaard 4 2" xfId="21" xr:uid="{1F09F397-E4B5-4FD8-AA9C-36D492BCF8F5}"/>
    <cellStyle name="Standaard 5" xfId="15" xr:uid="{82E921C6-F3F1-4E08-8FC2-4FA7186B4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40"/>
  <sheetViews>
    <sheetView tabSelected="1" zoomScale="75" zoomScaleNormal="75" workbookViewId="0">
      <pane xSplit="1" topLeftCell="AN1" activePane="topRight" state="frozen"/>
      <selection activeCell="A17" sqref="A17"/>
      <selection pane="topRight" activeCell="AV34" sqref="AV34"/>
    </sheetView>
  </sheetViews>
  <sheetFormatPr defaultColWidth="11.44140625" defaultRowHeight="13.2" x14ac:dyDescent="0.25"/>
  <cols>
    <col min="1" max="1" width="65.44140625" style="7" customWidth="1"/>
    <col min="2" max="2" width="17.6640625" style="7" customWidth="1"/>
    <col min="3" max="3" width="19" style="7" customWidth="1"/>
    <col min="4" max="5" width="18.44140625" style="7" customWidth="1"/>
    <col min="6" max="6" width="15.5546875" style="7" customWidth="1"/>
    <col min="7" max="8" width="18.5546875" style="7" customWidth="1"/>
    <col min="9" max="9" width="18.33203125" style="7" customWidth="1"/>
    <col min="10" max="10" width="19" style="7" customWidth="1"/>
    <col min="11" max="11" width="19.6640625" style="7" customWidth="1"/>
    <col min="12" max="12" width="18.33203125" style="7" customWidth="1"/>
    <col min="13" max="13" width="20.33203125" style="7" customWidth="1"/>
    <col min="14" max="14" width="20.109375" style="7" customWidth="1"/>
    <col min="15" max="15" width="19.6640625" style="7" customWidth="1"/>
    <col min="16" max="16" width="20" style="7" customWidth="1"/>
    <col min="17" max="17" width="20.6640625" style="7" customWidth="1"/>
    <col min="18" max="18" width="19.5546875" style="7" customWidth="1"/>
    <col min="19" max="19" width="23" style="7" customWidth="1"/>
    <col min="20" max="21" width="18.6640625" style="7" customWidth="1"/>
    <col min="22" max="22" width="23.44140625" style="7" customWidth="1"/>
    <col min="23" max="23" width="21.6640625" style="7" customWidth="1"/>
    <col min="24" max="24" width="22.88671875" style="7" customWidth="1"/>
    <col min="25" max="25" width="18.6640625" style="7" customWidth="1"/>
    <col min="26" max="26" width="24.5546875" style="7" customWidth="1"/>
    <col min="27" max="28" width="21.5546875" style="7" customWidth="1"/>
    <col min="29" max="29" width="18.6640625" style="7" customWidth="1"/>
    <col min="30" max="32" width="21.5546875" style="7" customWidth="1"/>
    <col min="33" max="33" width="18.6640625" style="7" customWidth="1"/>
    <col min="34" max="35" width="21.5546875" style="7" customWidth="1"/>
    <col min="36" max="36" width="21.33203125" style="7" customWidth="1"/>
    <col min="37" max="37" width="19.44140625" style="7" customWidth="1"/>
    <col min="38" max="38" width="18.5546875" style="7" customWidth="1"/>
    <col min="39" max="39" width="21.44140625" style="7" customWidth="1"/>
    <col min="40" max="40" width="21" style="7" customWidth="1"/>
    <col min="41" max="41" width="19.33203125" style="7" customWidth="1"/>
    <col min="42" max="42" width="20.44140625" style="7" customWidth="1"/>
    <col min="43" max="51" width="21.5546875" style="7" customWidth="1"/>
    <col min="52" max="16384" width="11.44140625" style="7"/>
  </cols>
  <sheetData>
    <row r="1" spans="1:119" customFormat="1" x14ac:dyDescent="0.25">
      <c r="A1" s="31" t="s">
        <v>15</v>
      </c>
      <c r="B1" s="38" t="s">
        <v>42</v>
      </c>
      <c r="C1" s="1"/>
      <c r="D1" s="1"/>
      <c r="E1" s="1"/>
      <c r="F1" s="24"/>
      <c r="G1" s="23"/>
      <c r="H1" s="23"/>
      <c r="I1" s="23"/>
      <c r="J1" s="23"/>
      <c r="K1" s="60"/>
      <c r="L1" s="61"/>
      <c r="M1" s="61"/>
      <c r="N1" s="61"/>
      <c r="O1" s="61"/>
      <c r="P1" s="61"/>
      <c r="Q1" s="61"/>
      <c r="R1" s="61"/>
      <c r="S1" s="61"/>
      <c r="T1" s="65"/>
      <c r="U1" s="65"/>
      <c r="V1" s="65"/>
      <c r="W1" s="65"/>
      <c r="X1" s="65"/>
      <c r="Y1" s="65"/>
      <c r="Z1" s="65"/>
      <c r="AA1" s="65"/>
      <c r="AB1" s="60"/>
      <c r="AC1" s="60"/>
      <c r="AD1" s="61"/>
      <c r="AE1" s="61"/>
      <c r="AF1" s="60"/>
      <c r="AG1" s="60"/>
      <c r="AH1" s="61"/>
      <c r="AI1" s="61"/>
      <c r="AJ1" s="60"/>
      <c r="AK1" s="60"/>
      <c r="AL1" s="61"/>
      <c r="AM1" s="61"/>
      <c r="AN1" s="60"/>
      <c r="AO1" s="60"/>
      <c r="AP1" s="61"/>
      <c r="AQ1" s="61"/>
      <c r="AR1" s="60"/>
      <c r="AS1" s="60"/>
      <c r="AT1" s="61"/>
      <c r="AU1" s="61"/>
      <c r="AV1" s="60"/>
      <c r="AW1" s="60"/>
      <c r="AX1" s="61"/>
      <c r="AY1" s="61"/>
    </row>
    <row r="2" spans="1:119" customFormat="1" ht="15.6" x14ac:dyDescent="0.3">
      <c r="A2" s="2" t="s">
        <v>0</v>
      </c>
      <c r="B2" s="36" t="s">
        <v>38</v>
      </c>
      <c r="C2" s="3"/>
      <c r="D2" s="3"/>
      <c r="E2" s="3"/>
      <c r="F2" s="25"/>
      <c r="G2" s="26"/>
      <c r="H2" s="26"/>
      <c r="I2" s="26"/>
      <c r="J2" s="26"/>
      <c r="K2" s="61"/>
      <c r="L2" s="61"/>
      <c r="M2" s="61"/>
      <c r="N2" s="61"/>
      <c r="O2" s="61"/>
      <c r="P2" s="61"/>
      <c r="Q2" s="61"/>
      <c r="R2" s="61"/>
      <c r="S2" s="61"/>
      <c r="T2" s="65"/>
      <c r="U2" s="65"/>
      <c r="V2" s="65"/>
      <c r="W2" s="65"/>
      <c r="X2" s="65"/>
      <c r="Y2" s="65"/>
      <c r="Z2" s="65"/>
      <c r="AA2" s="65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</row>
    <row r="3" spans="1:119" customFormat="1" ht="15.6" x14ac:dyDescent="0.3">
      <c r="A3" s="32" t="s">
        <v>16</v>
      </c>
      <c r="B3" s="36" t="s">
        <v>39</v>
      </c>
      <c r="C3" s="3"/>
      <c r="D3" s="3"/>
      <c r="E3" s="3"/>
      <c r="F3" s="26"/>
      <c r="G3" s="26"/>
      <c r="H3" s="26"/>
      <c r="I3" s="26"/>
      <c r="J3" s="26"/>
      <c r="K3" s="61"/>
      <c r="L3" s="61"/>
      <c r="M3" s="61"/>
      <c r="N3" s="61"/>
      <c r="O3" s="61"/>
      <c r="P3" s="61"/>
      <c r="Q3" s="61"/>
      <c r="R3" s="61"/>
      <c r="S3" s="61"/>
      <c r="T3" s="65"/>
      <c r="U3" s="65"/>
      <c r="V3" s="65"/>
      <c r="W3" s="65"/>
      <c r="X3" s="65"/>
      <c r="Y3" s="65"/>
      <c r="Z3" s="65"/>
      <c r="AA3" s="65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</row>
    <row r="4" spans="1:119" customFormat="1" x14ac:dyDescent="0.25">
      <c r="A4" s="32" t="s">
        <v>17</v>
      </c>
      <c r="B4" s="32" t="s">
        <v>23</v>
      </c>
      <c r="C4" s="3"/>
      <c r="D4" s="3"/>
      <c r="E4" s="3"/>
      <c r="F4" s="26"/>
      <c r="G4" s="26"/>
      <c r="H4" s="26"/>
      <c r="I4" s="26"/>
      <c r="J4" s="26"/>
      <c r="K4" s="61"/>
      <c r="L4" s="61"/>
      <c r="M4" s="61"/>
      <c r="N4" s="61"/>
      <c r="O4" s="61"/>
      <c r="P4" s="61"/>
      <c r="Q4" s="61"/>
      <c r="R4" s="61"/>
      <c r="S4" s="61"/>
      <c r="T4" s="65"/>
      <c r="U4" s="65"/>
      <c r="V4" s="65"/>
      <c r="W4" s="65"/>
      <c r="X4" s="65"/>
      <c r="Y4" s="65"/>
      <c r="Z4" s="65"/>
      <c r="AA4" s="65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</row>
    <row r="5" spans="1:119" customFormat="1" x14ac:dyDescent="0.25">
      <c r="A5" s="32" t="s">
        <v>18</v>
      </c>
      <c r="B5" s="32" t="s">
        <v>36</v>
      </c>
      <c r="C5" s="3"/>
      <c r="D5" s="3"/>
      <c r="E5" s="3"/>
      <c r="F5" s="26"/>
      <c r="G5" s="26"/>
      <c r="H5" s="26"/>
      <c r="I5" s="26"/>
      <c r="J5" s="26"/>
      <c r="K5" s="61"/>
      <c r="L5" s="61"/>
      <c r="M5" s="61"/>
      <c r="N5" s="61"/>
      <c r="O5" s="61"/>
      <c r="P5" s="61"/>
      <c r="Q5" s="61"/>
      <c r="R5" s="61"/>
      <c r="S5" s="61"/>
      <c r="T5" s="65"/>
      <c r="U5" s="65"/>
      <c r="V5" s="65"/>
      <c r="W5" s="65"/>
      <c r="X5" s="65"/>
      <c r="Y5" s="65"/>
      <c r="Z5" s="65"/>
      <c r="AA5" s="65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</row>
    <row r="6" spans="1:119" customFormat="1" x14ac:dyDescent="0.25">
      <c r="A6" s="32" t="s">
        <v>19</v>
      </c>
      <c r="B6" s="2" t="s">
        <v>1</v>
      </c>
      <c r="C6" s="3"/>
      <c r="D6" s="3"/>
      <c r="E6" s="3"/>
      <c r="F6" s="26"/>
      <c r="G6" s="26"/>
      <c r="H6" s="26"/>
      <c r="I6" s="26"/>
      <c r="J6" s="26"/>
      <c r="K6" s="61"/>
      <c r="L6" s="61"/>
      <c r="M6" s="61"/>
      <c r="N6" s="61"/>
      <c r="O6" s="61"/>
      <c r="P6" s="61"/>
      <c r="Q6" s="61"/>
      <c r="R6" s="61"/>
      <c r="S6" s="61"/>
      <c r="T6" s="65"/>
      <c r="U6" s="65"/>
      <c r="V6" s="65"/>
      <c r="W6" s="65"/>
      <c r="X6" s="65"/>
      <c r="Y6" s="65"/>
      <c r="Z6" s="65"/>
      <c r="AA6" s="65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</row>
    <row r="7" spans="1:119" customFormat="1" x14ac:dyDescent="0.25">
      <c r="A7" s="32" t="s">
        <v>37</v>
      </c>
      <c r="B7" s="32" t="s">
        <v>24</v>
      </c>
      <c r="C7" s="3"/>
      <c r="D7" s="3"/>
      <c r="E7" s="3"/>
      <c r="F7" s="26"/>
      <c r="G7" s="26"/>
      <c r="H7" s="26"/>
      <c r="I7" s="26"/>
      <c r="J7" s="26"/>
      <c r="K7" s="61"/>
      <c r="L7" s="61"/>
      <c r="M7" s="61"/>
      <c r="N7" s="61"/>
      <c r="O7" s="61"/>
      <c r="P7" s="61"/>
      <c r="Q7" s="61"/>
      <c r="R7" s="61"/>
      <c r="S7" s="61"/>
      <c r="T7" s="65"/>
      <c r="U7" s="65"/>
      <c r="V7" s="65"/>
      <c r="W7" s="65"/>
      <c r="X7" s="65"/>
      <c r="Y7" s="65"/>
      <c r="Z7" s="65"/>
      <c r="AA7" s="65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</row>
    <row r="8" spans="1:119" customFormat="1" x14ac:dyDescent="0.25">
      <c r="A8" s="33"/>
      <c r="B8" s="53" t="s">
        <v>47</v>
      </c>
      <c r="C8" s="3"/>
      <c r="D8" s="3"/>
      <c r="E8" s="3"/>
      <c r="F8" s="26"/>
      <c r="G8" s="26"/>
      <c r="H8" s="26"/>
      <c r="I8" s="26"/>
      <c r="J8" s="26"/>
      <c r="K8" s="61"/>
      <c r="L8" s="61"/>
      <c r="M8" s="61"/>
      <c r="N8" s="61"/>
      <c r="O8" s="61"/>
      <c r="P8" s="61"/>
      <c r="Q8" s="61"/>
      <c r="R8" s="61"/>
      <c r="S8" s="61"/>
      <c r="T8" s="65"/>
      <c r="U8" s="65"/>
      <c r="V8" s="65"/>
      <c r="W8" s="65"/>
      <c r="X8" s="65"/>
      <c r="Y8" s="65"/>
      <c r="Z8" s="65"/>
      <c r="AA8" s="65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</row>
    <row r="9" spans="1:119" customFormat="1" x14ac:dyDescent="0.25">
      <c r="A9" s="32" t="s">
        <v>20</v>
      </c>
      <c r="B9" s="39" t="s">
        <v>43</v>
      </c>
      <c r="C9" s="3"/>
      <c r="D9" s="3"/>
      <c r="E9" s="3"/>
      <c r="F9" s="26"/>
      <c r="G9" s="26"/>
      <c r="H9" s="26"/>
      <c r="I9" s="26"/>
      <c r="J9" s="26"/>
      <c r="K9" s="61"/>
      <c r="L9" s="61"/>
      <c r="M9" s="61"/>
      <c r="N9" s="61"/>
      <c r="O9" s="61"/>
      <c r="P9" s="61"/>
      <c r="Q9" s="61"/>
      <c r="R9" s="61"/>
      <c r="S9" s="61"/>
      <c r="T9" s="65"/>
      <c r="U9" s="65"/>
      <c r="V9" s="65"/>
      <c r="W9" s="65"/>
      <c r="X9" s="65"/>
      <c r="Y9" s="65"/>
      <c r="Z9" s="65"/>
      <c r="AA9" s="65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</row>
    <row r="10" spans="1:119" customFormat="1" x14ac:dyDescent="0.25">
      <c r="A10" s="32" t="s">
        <v>21</v>
      </c>
      <c r="B10" s="37">
        <v>44627</v>
      </c>
      <c r="C10" s="3"/>
      <c r="D10" s="3"/>
      <c r="E10" s="3"/>
      <c r="F10" s="26"/>
      <c r="G10" s="26"/>
      <c r="H10" s="26"/>
      <c r="I10" s="26"/>
      <c r="J10" s="26"/>
      <c r="K10" s="61"/>
      <c r="L10" s="61"/>
      <c r="M10" s="61"/>
      <c r="N10" s="61"/>
      <c r="O10" s="61"/>
      <c r="P10" s="61"/>
      <c r="Q10" s="61"/>
      <c r="R10" s="61"/>
      <c r="S10" s="61"/>
      <c r="T10" s="65"/>
      <c r="U10" s="65"/>
      <c r="V10" s="65"/>
      <c r="W10" s="65"/>
      <c r="X10" s="65"/>
      <c r="Y10" s="65"/>
      <c r="Z10" s="65"/>
      <c r="AA10" s="65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</row>
    <row r="11" spans="1:119" customFormat="1" x14ac:dyDescent="0.25">
      <c r="A11" s="34" t="s">
        <v>22</v>
      </c>
      <c r="B11" s="51" t="s">
        <v>46</v>
      </c>
      <c r="C11" s="4"/>
      <c r="D11" s="4"/>
      <c r="E11" s="4"/>
      <c r="F11" s="22"/>
      <c r="G11" s="22"/>
      <c r="H11" s="22"/>
      <c r="I11" s="22"/>
      <c r="J11" s="2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</row>
    <row r="12" spans="1:119" s="35" customFormat="1" ht="21" customHeight="1" x14ac:dyDescent="0.25">
      <c r="A12" s="5" t="s">
        <v>29</v>
      </c>
      <c r="B12" s="29" t="s">
        <v>30</v>
      </c>
      <c r="C12" s="21" t="s">
        <v>2</v>
      </c>
      <c r="D12" s="21" t="s">
        <v>2</v>
      </c>
      <c r="E12" s="55" t="s">
        <v>40</v>
      </c>
      <c r="F12" s="66"/>
      <c r="G12" s="66"/>
      <c r="H12" s="55" t="s">
        <v>40</v>
      </c>
      <c r="I12" s="66"/>
      <c r="J12" s="66"/>
      <c r="K12" s="55" t="s">
        <v>40</v>
      </c>
      <c r="L12" s="66"/>
      <c r="M12" s="66"/>
      <c r="N12" s="55" t="s">
        <v>40</v>
      </c>
      <c r="O12" s="66"/>
      <c r="P12" s="66"/>
      <c r="Q12" s="55" t="s">
        <v>40</v>
      </c>
      <c r="R12" s="55"/>
      <c r="S12" s="55"/>
      <c r="T12" s="55" t="s">
        <v>40</v>
      </c>
      <c r="U12" s="55"/>
      <c r="V12" s="55"/>
      <c r="W12" s="55"/>
      <c r="X12" s="55" t="s">
        <v>40</v>
      </c>
      <c r="Y12" s="55"/>
      <c r="Z12" s="55"/>
      <c r="AA12" s="55"/>
      <c r="AB12" s="55" t="s">
        <v>40</v>
      </c>
      <c r="AC12" s="55"/>
      <c r="AD12" s="55"/>
      <c r="AE12" s="55"/>
      <c r="AF12" s="58" t="s">
        <v>40</v>
      </c>
      <c r="AG12" s="56"/>
      <c r="AH12" s="56"/>
      <c r="AI12" s="57"/>
      <c r="AJ12" s="55" t="s">
        <v>40</v>
      </c>
      <c r="AK12" s="56"/>
      <c r="AL12" s="56"/>
      <c r="AM12" s="57"/>
      <c r="AN12" s="55" t="s">
        <v>40</v>
      </c>
      <c r="AO12" s="56"/>
      <c r="AP12" s="56"/>
      <c r="AQ12" s="57"/>
      <c r="AR12" s="55" t="s">
        <v>40</v>
      </c>
      <c r="AS12" s="56"/>
      <c r="AT12" s="56"/>
      <c r="AU12" s="57"/>
      <c r="AV12" s="55" t="s">
        <v>40</v>
      </c>
      <c r="AW12" s="56"/>
      <c r="AX12" s="56"/>
      <c r="AY12" s="57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</row>
    <row r="13" spans="1:119" s="35" customFormat="1" ht="21" customHeight="1" x14ac:dyDescent="0.25">
      <c r="A13" s="5" t="s">
        <v>28</v>
      </c>
      <c r="B13" s="21" t="s">
        <v>31</v>
      </c>
      <c r="C13" s="21" t="s">
        <v>31</v>
      </c>
      <c r="D13" s="21" t="s">
        <v>31</v>
      </c>
      <c r="E13" s="58" t="s">
        <v>41</v>
      </c>
      <c r="F13" s="63"/>
      <c r="G13" s="64"/>
      <c r="H13" s="58" t="s">
        <v>41</v>
      </c>
      <c r="I13" s="63"/>
      <c r="J13" s="64"/>
      <c r="K13" s="58" t="s">
        <v>41</v>
      </c>
      <c r="L13" s="63"/>
      <c r="M13" s="64"/>
      <c r="N13" s="58" t="s">
        <v>41</v>
      </c>
      <c r="O13" s="63"/>
      <c r="P13" s="64"/>
      <c r="Q13" s="58" t="s">
        <v>41</v>
      </c>
      <c r="R13" s="63"/>
      <c r="S13" s="64"/>
      <c r="T13" s="58" t="s">
        <v>41</v>
      </c>
      <c r="U13" s="56"/>
      <c r="V13" s="63"/>
      <c r="W13" s="64"/>
      <c r="X13" s="58" t="s">
        <v>41</v>
      </c>
      <c r="Y13" s="56"/>
      <c r="Z13" s="63"/>
      <c r="AA13" s="64"/>
      <c r="AB13" s="58" t="s">
        <v>41</v>
      </c>
      <c r="AC13" s="56"/>
      <c r="AD13" s="63"/>
      <c r="AE13" s="64"/>
      <c r="AF13" s="58" t="s">
        <v>41</v>
      </c>
      <c r="AG13" s="56"/>
      <c r="AH13" s="56"/>
      <c r="AI13" s="57"/>
      <c r="AJ13" s="58" t="s">
        <v>41</v>
      </c>
      <c r="AK13" s="56"/>
      <c r="AL13" s="56"/>
      <c r="AM13" s="57"/>
      <c r="AN13" s="58" t="s">
        <v>41</v>
      </c>
      <c r="AO13" s="56"/>
      <c r="AP13" s="56"/>
      <c r="AQ13" s="57"/>
      <c r="AR13" s="58" t="s">
        <v>41</v>
      </c>
      <c r="AS13" s="56"/>
      <c r="AT13" s="56"/>
      <c r="AU13" s="57"/>
      <c r="AV13" s="58" t="s">
        <v>41</v>
      </c>
      <c r="AW13" s="56"/>
      <c r="AX13" s="56"/>
      <c r="AY13" s="57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</row>
    <row r="14" spans="1:119" ht="21.75" customHeight="1" x14ac:dyDescent="0.25">
      <c r="A14" s="6"/>
      <c r="B14" s="40">
        <v>2006</v>
      </c>
      <c r="C14" s="41">
        <v>2007</v>
      </c>
      <c r="D14" s="41">
        <v>2008</v>
      </c>
      <c r="E14" s="40"/>
      <c r="F14" s="40">
        <v>2009</v>
      </c>
      <c r="G14" s="42"/>
      <c r="H14" s="43"/>
      <c r="I14" s="40">
        <v>2010</v>
      </c>
      <c r="J14" s="44"/>
      <c r="K14" s="45"/>
      <c r="L14" s="40">
        <v>2011</v>
      </c>
      <c r="M14" s="44"/>
      <c r="N14" s="45"/>
      <c r="O14" s="40">
        <v>2012</v>
      </c>
      <c r="P14" s="44"/>
      <c r="Q14" s="45"/>
      <c r="R14" s="40">
        <v>2013</v>
      </c>
      <c r="S14" s="44"/>
      <c r="T14" s="45"/>
      <c r="U14" s="59">
        <v>2014</v>
      </c>
      <c r="V14" s="59"/>
      <c r="W14" s="44"/>
      <c r="X14" s="45"/>
      <c r="Y14" s="59">
        <v>2015</v>
      </c>
      <c r="Z14" s="59"/>
      <c r="AA14" s="44"/>
      <c r="AB14" s="45"/>
      <c r="AC14" s="59">
        <v>2016</v>
      </c>
      <c r="AD14" s="59"/>
      <c r="AE14" s="44"/>
      <c r="AF14" s="45"/>
      <c r="AG14" s="59">
        <v>2017</v>
      </c>
      <c r="AH14" s="59"/>
      <c r="AI14" s="44"/>
      <c r="AJ14" s="45"/>
      <c r="AK14" s="59">
        <v>2018</v>
      </c>
      <c r="AL14" s="59"/>
      <c r="AM14" s="44"/>
      <c r="AN14" s="45"/>
      <c r="AO14" s="59">
        <v>2019</v>
      </c>
      <c r="AP14" s="59"/>
      <c r="AQ14" s="44"/>
      <c r="AR14" s="45"/>
      <c r="AS14" s="59">
        <v>2020</v>
      </c>
      <c r="AT14" s="59"/>
      <c r="AU14" s="44"/>
      <c r="AV14" s="45"/>
      <c r="AW14" s="59">
        <v>2021</v>
      </c>
      <c r="AX14" s="59"/>
      <c r="AY14" s="44"/>
    </row>
    <row r="15" spans="1:119" ht="63" customHeight="1" x14ac:dyDescent="0.25">
      <c r="A15" s="6"/>
      <c r="B15" s="46"/>
      <c r="C15" s="47"/>
      <c r="D15" s="47"/>
      <c r="E15" s="52" t="s">
        <v>32</v>
      </c>
      <c r="F15" s="48" t="s">
        <v>33</v>
      </c>
      <c r="G15" s="49" t="s">
        <v>27</v>
      </c>
      <c r="H15" s="46" t="s">
        <v>32</v>
      </c>
      <c r="I15" s="48" t="s">
        <v>33</v>
      </c>
      <c r="J15" s="49" t="s">
        <v>27</v>
      </c>
      <c r="K15" s="46" t="s">
        <v>32</v>
      </c>
      <c r="L15" s="48" t="s">
        <v>33</v>
      </c>
      <c r="M15" s="49" t="s">
        <v>27</v>
      </c>
      <c r="N15" s="46" t="s">
        <v>32</v>
      </c>
      <c r="O15" s="48" t="s">
        <v>33</v>
      </c>
      <c r="P15" s="49" t="s">
        <v>27</v>
      </c>
      <c r="Q15" s="46" t="s">
        <v>32</v>
      </c>
      <c r="R15" s="48" t="s">
        <v>33</v>
      </c>
      <c r="S15" s="49" t="s">
        <v>27</v>
      </c>
      <c r="T15" s="46" t="s">
        <v>32</v>
      </c>
      <c r="U15" s="50" t="s">
        <v>45</v>
      </c>
      <c r="V15" s="48" t="s">
        <v>33</v>
      </c>
      <c r="W15" s="49" t="s">
        <v>27</v>
      </c>
      <c r="X15" s="46" t="s">
        <v>32</v>
      </c>
      <c r="Y15" s="50" t="s">
        <v>45</v>
      </c>
      <c r="Z15" s="48" t="s">
        <v>33</v>
      </c>
      <c r="AA15" s="49" t="s">
        <v>27</v>
      </c>
      <c r="AB15" s="46" t="s">
        <v>32</v>
      </c>
      <c r="AC15" s="50" t="s">
        <v>45</v>
      </c>
      <c r="AD15" s="48" t="s">
        <v>33</v>
      </c>
      <c r="AE15" s="49" t="s">
        <v>27</v>
      </c>
      <c r="AF15" s="52" t="s">
        <v>32</v>
      </c>
      <c r="AG15" s="50" t="s">
        <v>45</v>
      </c>
      <c r="AH15" s="46" t="s">
        <v>33</v>
      </c>
      <c r="AI15" s="49" t="s">
        <v>27</v>
      </c>
      <c r="AJ15" s="52" t="s">
        <v>32</v>
      </c>
      <c r="AK15" s="50" t="s">
        <v>45</v>
      </c>
      <c r="AL15" s="46" t="s">
        <v>33</v>
      </c>
      <c r="AM15" s="49" t="s">
        <v>27</v>
      </c>
      <c r="AN15" s="52" t="s">
        <v>32</v>
      </c>
      <c r="AO15" s="50" t="s">
        <v>45</v>
      </c>
      <c r="AP15" s="46" t="s">
        <v>33</v>
      </c>
      <c r="AQ15" s="49" t="s">
        <v>27</v>
      </c>
      <c r="AR15" s="52" t="s">
        <v>32</v>
      </c>
      <c r="AS15" s="54" t="s">
        <v>45</v>
      </c>
      <c r="AT15" s="48" t="s">
        <v>33</v>
      </c>
      <c r="AU15" s="49" t="s">
        <v>27</v>
      </c>
      <c r="AV15" s="52" t="s">
        <v>32</v>
      </c>
      <c r="AW15" s="54" t="s">
        <v>45</v>
      </c>
      <c r="AX15" s="48" t="s">
        <v>33</v>
      </c>
      <c r="AY15" s="49" t="s">
        <v>27</v>
      </c>
    </row>
    <row r="16" spans="1:119" ht="25.05" customHeight="1" x14ac:dyDescent="0.25">
      <c r="A16" s="18" t="s">
        <v>3</v>
      </c>
      <c r="B16" s="86">
        <v>137819695.03999999</v>
      </c>
      <c r="C16" s="87">
        <v>140197304.12</v>
      </c>
      <c r="D16" s="87">
        <v>142871271.40000001</v>
      </c>
      <c r="E16" s="88">
        <v>246476400.51999998</v>
      </c>
      <c r="F16" s="89">
        <v>6101236.6635959996</v>
      </c>
      <c r="G16" s="90">
        <f>E16+F16</f>
        <v>252577637.18359599</v>
      </c>
      <c r="H16" s="81">
        <v>258745453.85000002</v>
      </c>
      <c r="I16" s="91">
        <v>46414130.090000004</v>
      </c>
      <c r="J16" s="92">
        <f>H16+I16-4840566</f>
        <v>300319017.94000006</v>
      </c>
      <c r="K16" s="81">
        <v>274608873.5</v>
      </c>
      <c r="L16" s="91">
        <v>51832491.329999998</v>
      </c>
      <c r="M16" s="92">
        <f>K16+L16-442773.12</f>
        <v>325998591.70999998</v>
      </c>
      <c r="N16" s="81">
        <v>284141731.75</v>
      </c>
      <c r="O16" s="91">
        <v>53752410.00999999</v>
      </c>
      <c r="P16" s="92">
        <f>N16+O16</f>
        <v>337894141.75999999</v>
      </c>
      <c r="Q16" s="81">
        <v>290185215.75</v>
      </c>
      <c r="R16" s="91">
        <v>56243975.960000001</v>
      </c>
      <c r="S16" s="92">
        <f>Q16+R16</f>
        <v>346429191.70999998</v>
      </c>
      <c r="T16" s="81">
        <v>307144822.5</v>
      </c>
      <c r="U16" s="93">
        <v>2841384.42</v>
      </c>
      <c r="V16" s="91">
        <v>58794532.710000008</v>
      </c>
      <c r="W16" s="92">
        <f>T16+V16+U16</f>
        <v>368780739.63000005</v>
      </c>
      <c r="X16" s="81">
        <v>311384669.25</v>
      </c>
      <c r="Y16" s="93">
        <v>5682769</v>
      </c>
      <c r="Z16" s="91">
        <v>59667146.289999999</v>
      </c>
      <c r="AA16" s="92">
        <f>X16+Z16+Y16</f>
        <v>376734584.54000002</v>
      </c>
      <c r="AB16" s="81">
        <v>347937221.58750004</v>
      </c>
      <c r="AC16" s="93">
        <v>5682769</v>
      </c>
      <c r="AD16" s="91">
        <v>61754825.769999996</v>
      </c>
      <c r="AE16" s="92">
        <f>AB16+AD16+AC16</f>
        <v>415374816.35750002</v>
      </c>
      <c r="AF16" s="81">
        <v>364037653.68000001</v>
      </c>
      <c r="AG16" s="93">
        <v>5796424</v>
      </c>
      <c r="AH16" s="82">
        <v>64326318.289999999</v>
      </c>
      <c r="AI16" s="92">
        <f>AF16+AH16+AG16</f>
        <v>434160395.97000003</v>
      </c>
      <c r="AJ16" s="81">
        <v>391610374.60000002</v>
      </c>
      <c r="AK16" s="82">
        <v>5912353</v>
      </c>
      <c r="AL16" s="82">
        <v>66843326.120000005</v>
      </c>
      <c r="AM16" s="69">
        <f t="shared" ref="AM16:AM29" si="0">AJ16+AK16+AL16</f>
        <v>464366053.72000003</v>
      </c>
      <c r="AN16" s="81">
        <v>414329249.20999998</v>
      </c>
      <c r="AO16" s="82">
        <v>6030599.7551587196</v>
      </c>
      <c r="AP16" s="82">
        <v>69943468.979999989</v>
      </c>
      <c r="AQ16" s="69">
        <f t="shared" ref="AQ16:AQ28" si="1">AN16+AO16+AP16</f>
        <v>490303317.94515872</v>
      </c>
      <c r="AR16" s="74">
        <v>442347609.65999997</v>
      </c>
      <c r="AS16" s="75">
        <v>6030599.7551587196</v>
      </c>
      <c r="AT16" s="75">
        <v>71649950.039999992</v>
      </c>
      <c r="AU16" s="73">
        <f t="shared" ref="AU16:AU25" si="2">AR16+AS16+AT16</f>
        <v>520028159.45515871</v>
      </c>
      <c r="AV16" s="74">
        <v>450569845.22000003</v>
      </c>
      <c r="AW16" s="67">
        <v>6151211.7502618944</v>
      </c>
      <c r="AX16" s="75">
        <v>76212008.010000005</v>
      </c>
      <c r="AY16" s="73">
        <f t="shared" ref="AY16:AY25" si="3">AV16+AW16+AX16</f>
        <v>532933064.98026192</v>
      </c>
    </row>
    <row r="17" spans="1:51" ht="25.05" customHeight="1" x14ac:dyDescent="0.25">
      <c r="A17" s="18" t="s">
        <v>4</v>
      </c>
      <c r="B17" s="86">
        <v>111119773.28</v>
      </c>
      <c r="C17" s="87">
        <v>112125261.64</v>
      </c>
      <c r="D17" s="87">
        <v>114946520.72</v>
      </c>
      <c r="E17" s="88">
        <v>9521171.2599999998</v>
      </c>
      <c r="F17" s="89">
        <v>209442.51971600001</v>
      </c>
      <c r="G17" s="90">
        <f t="shared" ref="G17:G29" si="4">E17+F17</f>
        <v>9730613.779716</v>
      </c>
      <c r="H17" s="81">
        <v>10214330.02</v>
      </c>
      <c r="I17" s="91">
        <v>1371009.95</v>
      </c>
      <c r="J17" s="92">
        <f t="shared" ref="J17:J22" si="5">H17+I17</f>
        <v>11585339.969999999</v>
      </c>
      <c r="K17" s="81">
        <v>10415913.0024224</v>
      </c>
      <c r="L17" s="91">
        <v>1519006.55</v>
      </c>
      <c r="M17" s="92">
        <f t="shared" ref="M17:M23" si="6">K17+L17</f>
        <v>11934919.552422401</v>
      </c>
      <c r="N17" s="81">
        <v>11457061.16</v>
      </c>
      <c r="O17" s="91">
        <v>1695555.87</v>
      </c>
      <c r="P17" s="92">
        <f>N17+O17</f>
        <v>13152617.030000001</v>
      </c>
      <c r="Q17" s="81">
        <v>12575967.699999999</v>
      </c>
      <c r="R17" s="91">
        <v>1933555.29</v>
      </c>
      <c r="S17" s="92">
        <f>Q17+R17</f>
        <v>14509522.989999998</v>
      </c>
      <c r="T17" s="81">
        <v>13463207.339999998</v>
      </c>
      <c r="U17" s="93"/>
      <c r="V17" s="91">
        <v>2055632.3699999996</v>
      </c>
      <c r="W17" s="92">
        <f t="shared" ref="W17:W29" si="7">T17+V17</f>
        <v>15518839.709999997</v>
      </c>
      <c r="X17" s="81">
        <v>13638892.739999998</v>
      </c>
      <c r="Y17" s="93"/>
      <c r="Z17" s="91">
        <v>2129925.65</v>
      </c>
      <c r="AA17" s="92">
        <f t="shared" ref="AA17:AA29" si="8">X17+Z17</f>
        <v>15768818.389999999</v>
      </c>
      <c r="AB17" s="81">
        <v>15196726.6425</v>
      </c>
      <c r="AC17" s="93"/>
      <c r="AD17" s="91">
        <v>2198423.39</v>
      </c>
      <c r="AE17" s="92">
        <f t="shared" ref="AE17:AE22" si="9">AB17+AD17</f>
        <v>17395150.032499999</v>
      </c>
      <c r="AF17" s="81">
        <v>16433322.199999997</v>
      </c>
      <c r="AG17" s="93"/>
      <c r="AH17" s="82">
        <v>2349970.0799999996</v>
      </c>
      <c r="AI17" s="92">
        <f t="shared" ref="AI17:AI22" si="10">AF17+AH17</f>
        <v>18783292.279999997</v>
      </c>
      <c r="AJ17" s="81">
        <v>17947589.760000002</v>
      </c>
      <c r="AK17" s="83"/>
      <c r="AL17" s="82">
        <v>2486973.71</v>
      </c>
      <c r="AM17" s="69">
        <f t="shared" si="0"/>
        <v>20434563.470000003</v>
      </c>
      <c r="AN17" s="81">
        <v>19584685.439999998</v>
      </c>
      <c r="AO17" s="83"/>
      <c r="AP17" s="82">
        <v>2641306.11</v>
      </c>
      <c r="AQ17" s="69">
        <f t="shared" si="1"/>
        <v>22225991.549999997</v>
      </c>
      <c r="AR17" s="74">
        <v>21630402.539999999</v>
      </c>
      <c r="AS17" s="71"/>
      <c r="AT17" s="75">
        <v>2769965.42</v>
      </c>
      <c r="AU17" s="73">
        <f t="shared" si="2"/>
        <v>24400367.960000001</v>
      </c>
      <c r="AV17" s="74">
        <v>22684055.399999999</v>
      </c>
      <c r="AW17" s="71"/>
      <c r="AX17" s="75">
        <v>3049851.29</v>
      </c>
      <c r="AY17" s="73">
        <f t="shared" si="3"/>
        <v>25733906.689999998</v>
      </c>
    </row>
    <row r="18" spans="1:51" ht="25.05" customHeight="1" x14ac:dyDescent="0.25">
      <c r="A18" s="18" t="s">
        <v>5</v>
      </c>
      <c r="B18" s="88"/>
      <c r="C18" s="94"/>
      <c r="D18" s="94"/>
      <c r="E18" s="88">
        <v>7918454.4500000002</v>
      </c>
      <c r="F18" s="89">
        <v>208463.813222</v>
      </c>
      <c r="G18" s="90">
        <f t="shared" si="4"/>
        <v>8126918.2632220006</v>
      </c>
      <c r="H18" s="81">
        <v>8297863.9300000006</v>
      </c>
      <c r="I18" s="91">
        <v>1308824.6299999999</v>
      </c>
      <c r="J18" s="92">
        <f t="shared" si="5"/>
        <v>9606688.5600000005</v>
      </c>
      <c r="K18" s="81">
        <v>8390498.0500000007</v>
      </c>
      <c r="L18" s="91">
        <v>1490174.46</v>
      </c>
      <c r="M18" s="92">
        <f t="shared" si="6"/>
        <v>9880672.5100000016</v>
      </c>
      <c r="N18" s="81">
        <v>8647105.2100000009</v>
      </c>
      <c r="O18" s="91">
        <v>1566307.6400000001</v>
      </c>
      <c r="P18" s="92">
        <f>N18+O18</f>
        <v>10213412.850000001</v>
      </c>
      <c r="Q18" s="81">
        <v>9144348.1300000008</v>
      </c>
      <c r="R18" s="91">
        <v>1735703.14</v>
      </c>
      <c r="S18" s="92">
        <f t="shared" ref="S18:S29" si="11">Q18+R18</f>
        <v>10880051.270000001</v>
      </c>
      <c r="T18" s="81">
        <v>9491451.9800000004</v>
      </c>
      <c r="U18" s="93"/>
      <c r="V18" s="91">
        <v>1822622.86</v>
      </c>
      <c r="W18" s="92">
        <f t="shared" si="7"/>
        <v>11314074.84</v>
      </c>
      <c r="X18" s="81">
        <v>9491451.9800000004</v>
      </c>
      <c r="Y18" s="93"/>
      <c r="Z18" s="91">
        <v>1827673.34</v>
      </c>
      <c r="AA18" s="92">
        <f t="shared" si="8"/>
        <v>11319125.32</v>
      </c>
      <c r="AB18" s="81">
        <v>10344152.049999999</v>
      </c>
      <c r="AC18" s="93"/>
      <c r="AD18" s="91">
        <v>1909165.1000000003</v>
      </c>
      <c r="AE18" s="92">
        <f t="shared" si="9"/>
        <v>12253317.149999999</v>
      </c>
      <c r="AF18" s="81">
        <v>10800461.410000006</v>
      </c>
      <c r="AG18" s="93"/>
      <c r="AH18" s="82">
        <v>2003992.9699999997</v>
      </c>
      <c r="AI18" s="92">
        <f t="shared" si="10"/>
        <v>12804454.380000006</v>
      </c>
      <c r="AJ18" s="81">
        <v>11628981.4</v>
      </c>
      <c r="AK18" s="83"/>
      <c r="AL18" s="82">
        <v>2113691.5100000002</v>
      </c>
      <c r="AM18" s="69">
        <f t="shared" si="0"/>
        <v>13742672.91</v>
      </c>
      <c r="AN18" s="81">
        <v>12205028.939999999</v>
      </c>
      <c r="AO18" s="83"/>
      <c r="AP18" s="82">
        <v>2211530.8400000003</v>
      </c>
      <c r="AQ18" s="69">
        <f t="shared" si="1"/>
        <v>14416559.779999999</v>
      </c>
      <c r="AR18" s="74">
        <v>13293506.739999998</v>
      </c>
      <c r="AS18" s="71"/>
      <c r="AT18" s="75">
        <v>2310074.9</v>
      </c>
      <c r="AU18" s="73">
        <f t="shared" si="2"/>
        <v>15603581.639999999</v>
      </c>
      <c r="AV18" s="74">
        <v>14180841.140000001</v>
      </c>
      <c r="AW18" s="71"/>
      <c r="AX18" s="75">
        <v>2560743.3599999994</v>
      </c>
      <c r="AY18" s="73">
        <f t="shared" si="3"/>
        <v>16741584.5</v>
      </c>
    </row>
    <row r="19" spans="1:51" ht="25.05" customHeight="1" x14ac:dyDescent="0.25">
      <c r="A19" s="18" t="s">
        <v>6</v>
      </c>
      <c r="B19" s="88">
        <v>7426346.0800000001</v>
      </c>
      <c r="C19" s="94">
        <v>7642847.2800000003</v>
      </c>
      <c r="D19" s="94">
        <v>8115245.7999999998</v>
      </c>
      <c r="E19" s="88">
        <v>8396697.3599999994</v>
      </c>
      <c r="F19" s="89">
        <v>170294.37995599999</v>
      </c>
      <c r="G19" s="90">
        <f t="shared" si="4"/>
        <v>8566991.739955999</v>
      </c>
      <c r="H19" s="81">
        <v>8587644.3200000003</v>
      </c>
      <c r="I19" s="91">
        <v>1267268.97</v>
      </c>
      <c r="J19" s="92">
        <f t="shared" si="5"/>
        <v>9854913.290000001</v>
      </c>
      <c r="K19" s="81">
        <v>8650820.0800000001</v>
      </c>
      <c r="L19" s="91">
        <v>1390865.3</v>
      </c>
      <c r="M19" s="92">
        <f t="shared" si="6"/>
        <v>10041685.380000001</v>
      </c>
      <c r="N19" s="81">
        <v>8653310</v>
      </c>
      <c r="O19" s="91">
        <v>1399196.18</v>
      </c>
      <c r="P19" s="92">
        <f>N19+O19</f>
        <v>10052506.18</v>
      </c>
      <c r="Q19" s="81">
        <v>8939960.5</v>
      </c>
      <c r="R19" s="91">
        <v>1474898.01</v>
      </c>
      <c r="S19" s="92">
        <f t="shared" si="11"/>
        <v>10414858.51</v>
      </c>
      <c r="T19" s="81">
        <v>9425649.1099999994</v>
      </c>
      <c r="U19" s="93"/>
      <c r="V19" s="91">
        <v>1532574.05</v>
      </c>
      <c r="W19" s="92">
        <f t="shared" si="7"/>
        <v>10958223.16</v>
      </c>
      <c r="X19" s="81">
        <v>9563195.4800000004</v>
      </c>
      <c r="Y19" s="93"/>
      <c r="Z19" s="91">
        <v>1531291.92</v>
      </c>
      <c r="AA19" s="92">
        <f t="shared" si="8"/>
        <v>11094487.4</v>
      </c>
      <c r="AB19" s="81">
        <v>9876522.8100000005</v>
      </c>
      <c r="AC19" s="93"/>
      <c r="AD19" s="91">
        <v>1574751.88</v>
      </c>
      <c r="AE19" s="92">
        <f t="shared" si="9"/>
        <v>11451274.690000001</v>
      </c>
      <c r="AF19" s="81">
        <v>9816871.6799999997</v>
      </c>
      <c r="AG19" s="93"/>
      <c r="AH19" s="82">
        <v>1606593.5500000003</v>
      </c>
      <c r="AI19" s="92">
        <f t="shared" si="10"/>
        <v>11423465.23</v>
      </c>
      <c r="AJ19" s="81">
        <v>8843787.2599999998</v>
      </c>
      <c r="AK19" s="83"/>
      <c r="AL19" s="82">
        <v>1637271.47</v>
      </c>
      <c r="AM19" s="69">
        <f t="shared" si="0"/>
        <v>10481058.73</v>
      </c>
      <c r="AN19" s="81">
        <v>8948075.2899999991</v>
      </c>
      <c r="AO19" s="83"/>
      <c r="AP19" s="82">
        <v>1699198.17</v>
      </c>
      <c r="AQ19" s="69">
        <f t="shared" si="1"/>
        <v>10647273.459999999</v>
      </c>
      <c r="AR19" s="74">
        <v>9122564.9900000002</v>
      </c>
      <c r="AS19" s="71"/>
      <c r="AT19" s="75">
        <v>1729583.3399999996</v>
      </c>
      <c r="AU19" s="73">
        <f t="shared" si="2"/>
        <v>10852148.33</v>
      </c>
      <c r="AV19" s="74">
        <v>9213056.1600000001</v>
      </c>
      <c r="AW19" s="71"/>
      <c r="AX19" s="76">
        <v>1835038.9200000004</v>
      </c>
      <c r="AY19" s="73">
        <f>AV19+AW19+AX19-98050.93</f>
        <v>10950044.15</v>
      </c>
    </row>
    <row r="20" spans="1:51" ht="25.05" customHeight="1" x14ac:dyDescent="0.25">
      <c r="A20" s="18" t="s">
        <v>7</v>
      </c>
      <c r="B20" s="88">
        <v>21443556.559999999</v>
      </c>
      <c r="C20" s="94">
        <v>22797221.440000001</v>
      </c>
      <c r="D20" s="94">
        <v>25021505.079999998</v>
      </c>
      <c r="E20" s="88">
        <v>27205327.84</v>
      </c>
      <c r="F20" s="89">
        <v>443352.61178199999</v>
      </c>
      <c r="G20" s="90">
        <f t="shared" si="4"/>
        <v>27648680.451781999</v>
      </c>
      <c r="H20" s="81">
        <v>29094780.020000003</v>
      </c>
      <c r="I20" s="91">
        <v>3309044.37</v>
      </c>
      <c r="J20" s="92">
        <f t="shared" si="5"/>
        <v>32403824.390000004</v>
      </c>
      <c r="K20" s="81">
        <v>31204174</v>
      </c>
      <c r="L20" s="91">
        <v>3795782.04</v>
      </c>
      <c r="M20" s="92">
        <f t="shared" si="6"/>
        <v>34999956.039999999</v>
      </c>
      <c r="N20" s="81">
        <v>31811289</v>
      </c>
      <c r="O20" s="91">
        <v>3884425.31</v>
      </c>
      <c r="P20" s="92">
        <f t="shared" ref="P20:P28" si="12">N20+O20</f>
        <v>35695714.310000002</v>
      </c>
      <c r="Q20" s="81">
        <v>31795534.75</v>
      </c>
      <c r="R20" s="91">
        <v>3939056.82</v>
      </c>
      <c r="S20" s="92">
        <f t="shared" si="11"/>
        <v>35734591.57</v>
      </c>
      <c r="T20" s="81">
        <v>32930795.449999999</v>
      </c>
      <c r="U20" s="93"/>
      <c r="V20" s="91">
        <v>4098962.3</v>
      </c>
      <c r="W20" s="92">
        <f t="shared" si="7"/>
        <v>37029757.75</v>
      </c>
      <c r="X20" s="81">
        <v>32952348.300000001</v>
      </c>
      <c r="Y20" s="93"/>
      <c r="Z20" s="91">
        <v>4186528.47</v>
      </c>
      <c r="AA20" s="92">
        <f t="shared" si="8"/>
        <v>37138876.770000003</v>
      </c>
      <c r="AB20" s="81">
        <v>34175633.800000004</v>
      </c>
      <c r="AC20" s="93"/>
      <c r="AD20" s="82">
        <v>4308474.6100000003</v>
      </c>
      <c r="AE20" s="92">
        <f t="shared" si="9"/>
        <v>38484108.410000004</v>
      </c>
      <c r="AF20" s="81">
        <v>34560322.719999999</v>
      </c>
      <c r="AG20" s="93"/>
      <c r="AH20" s="82">
        <v>4406924.08</v>
      </c>
      <c r="AI20" s="92">
        <f t="shared" si="10"/>
        <v>38967246.799999997</v>
      </c>
      <c r="AJ20" s="81">
        <v>34941359.530000001</v>
      </c>
      <c r="AK20" s="83"/>
      <c r="AL20" s="82">
        <v>4524118.5</v>
      </c>
      <c r="AM20" s="69">
        <f t="shared" si="0"/>
        <v>39465478.030000001</v>
      </c>
      <c r="AN20" s="81">
        <v>35460770.729999997</v>
      </c>
      <c r="AO20" s="83"/>
      <c r="AP20" s="82">
        <v>4705210.0299999993</v>
      </c>
      <c r="AQ20" s="69">
        <f t="shared" si="1"/>
        <v>40165980.759999998</v>
      </c>
      <c r="AR20" s="74">
        <v>35874270.740000002</v>
      </c>
      <c r="AS20" s="71"/>
      <c r="AT20" s="75">
        <v>4799155.72</v>
      </c>
      <c r="AU20" s="73">
        <f t="shared" si="2"/>
        <v>40673426.460000001</v>
      </c>
      <c r="AV20" s="74">
        <v>36351479.780000001</v>
      </c>
      <c r="AW20" s="71"/>
      <c r="AX20" s="76">
        <v>5044000.8100000005</v>
      </c>
      <c r="AY20" s="73">
        <f t="shared" si="3"/>
        <v>41395480.590000004</v>
      </c>
    </row>
    <row r="21" spans="1:51" ht="25.05" customHeight="1" x14ac:dyDescent="0.25">
      <c r="A21" s="19" t="s">
        <v>44</v>
      </c>
      <c r="B21" s="88">
        <v>381893.92</v>
      </c>
      <c r="C21" s="94">
        <v>478077.24</v>
      </c>
      <c r="D21" s="94">
        <v>612946.84</v>
      </c>
      <c r="E21" s="88">
        <v>816670.92</v>
      </c>
      <c r="F21" s="89">
        <v>22510.169362000001</v>
      </c>
      <c r="G21" s="90">
        <f>E21+F21-37194.73</f>
        <v>801986.35936200002</v>
      </c>
      <c r="H21" s="81">
        <v>956288.48</v>
      </c>
      <c r="I21" s="91">
        <v>186607.46</v>
      </c>
      <c r="J21" s="92">
        <f t="shared" si="5"/>
        <v>1142895.94</v>
      </c>
      <c r="K21" s="81">
        <v>920663</v>
      </c>
      <c r="L21" s="91">
        <v>207121.98</v>
      </c>
      <c r="M21" s="92">
        <f t="shared" si="6"/>
        <v>1127784.98</v>
      </c>
      <c r="N21" s="81">
        <v>653225</v>
      </c>
      <c r="O21" s="91">
        <v>142451</v>
      </c>
      <c r="P21" s="92">
        <f t="shared" si="12"/>
        <v>795676</v>
      </c>
      <c r="Q21" s="81">
        <v>1645742.75</v>
      </c>
      <c r="R21" s="91">
        <v>314764.82</v>
      </c>
      <c r="S21" s="92">
        <f t="shared" si="11"/>
        <v>1960507.57</v>
      </c>
      <c r="T21" s="81">
        <v>2034980.91</v>
      </c>
      <c r="U21" s="93"/>
      <c r="V21" s="91">
        <v>372685.32999999996</v>
      </c>
      <c r="W21" s="92">
        <f>T21+V21-51541.57</f>
        <v>2356124.67</v>
      </c>
      <c r="X21" s="81">
        <v>1897042.67</v>
      </c>
      <c r="Y21" s="93"/>
      <c r="Z21" s="91">
        <v>355326.91</v>
      </c>
      <c r="AA21" s="92">
        <f t="shared" si="8"/>
        <v>2252369.58</v>
      </c>
      <c r="AB21" s="81">
        <v>2164948.3825000003</v>
      </c>
      <c r="AC21" s="93"/>
      <c r="AD21" s="82">
        <v>366283.26</v>
      </c>
      <c r="AE21" s="92">
        <f t="shared" si="9"/>
        <v>2531231.6425000001</v>
      </c>
      <c r="AF21" s="81">
        <v>2353654.8000000003</v>
      </c>
      <c r="AG21" s="93"/>
      <c r="AH21" s="82">
        <v>409161.8</v>
      </c>
      <c r="AI21" s="92">
        <f t="shared" si="10"/>
        <v>2762816.6</v>
      </c>
      <c r="AJ21" s="81">
        <v>3861999.3600000003</v>
      </c>
      <c r="AK21" s="83"/>
      <c r="AL21" s="82">
        <v>626281.42999999993</v>
      </c>
      <c r="AM21" s="69">
        <f t="shared" si="0"/>
        <v>4488280.79</v>
      </c>
      <c r="AN21" s="81">
        <v>3398682.33</v>
      </c>
      <c r="AO21" s="83"/>
      <c r="AP21" s="82">
        <v>573040.6</v>
      </c>
      <c r="AQ21" s="69">
        <f t="shared" si="1"/>
        <v>3971722.93</v>
      </c>
      <c r="AR21" s="74">
        <v>3490662.87</v>
      </c>
      <c r="AS21" s="71"/>
      <c r="AT21" s="75">
        <v>544876.28</v>
      </c>
      <c r="AU21" s="73">
        <f t="shared" si="2"/>
        <v>4035539.1500000004</v>
      </c>
      <c r="AV21" s="74">
        <v>4109046.0300000003</v>
      </c>
      <c r="AW21" s="71"/>
      <c r="AX21" s="76">
        <v>654990.76</v>
      </c>
      <c r="AY21" s="73">
        <f>AV21+AW21+AX21-7903.43</f>
        <v>4756133.3600000003</v>
      </c>
    </row>
    <row r="22" spans="1:51" ht="25.05" customHeight="1" x14ac:dyDescent="0.25">
      <c r="A22" s="18" t="s">
        <v>8</v>
      </c>
      <c r="B22" s="88">
        <v>37957984.159999996</v>
      </c>
      <c r="C22" s="94">
        <v>38501721.600000001</v>
      </c>
      <c r="D22" s="94">
        <v>39552639.719999999</v>
      </c>
      <c r="E22" s="88">
        <v>40664249.159999989</v>
      </c>
      <c r="F22" s="89">
        <v>964022.79659000004</v>
      </c>
      <c r="G22" s="90">
        <f t="shared" si="4"/>
        <v>41628271.956589989</v>
      </c>
      <c r="H22" s="81">
        <v>43243840.240000002</v>
      </c>
      <c r="I22" s="91">
        <v>7074298.9699999997</v>
      </c>
      <c r="J22" s="92">
        <f t="shared" si="5"/>
        <v>50318139.210000001</v>
      </c>
      <c r="K22" s="81">
        <v>46369753</v>
      </c>
      <c r="L22" s="91">
        <v>8148160.2999999998</v>
      </c>
      <c r="M22" s="92">
        <f t="shared" si="6"/>
        <v>54517913.299999997</v>
      </c>
      <c r="N22" s="81">
        <v>47389552.5</v>
      </c>
      <c r="O22" s="91">
        <v>8359278.04</v>
      </c>
      <c r="P22" s="92">
        <f t="shared" si="12"/>
        <v>55748830.539999999</v>
      </c>
      <c r="Q22" s="81">
        <v>48196477.5</v>
      </c>
      <c r="R22" s="91">
        <v>8642542.4900000002</v>
      </c>
      <c r="S22" s="92">
        <f t="shared" si="11"/>
        <v>56839019.990000002</v>
      </c>
      <c r="T22" s="81">
        <v>50571215.369999997</v>
      </c>
      <c r="U22" s="93"/>
      <c r="V22" s="91">
        <v>9049274.3299999982</v>
      </c>
      <c r="W22" s="92">
        <f t="shared" si="7"/>
        <v>59620489.699999996</v>
      </c>
      <c r="X22" s="81">
        <v>51346334.230000004</v>
      </c>
      <c r="Y22" s="93"/>
      <c r="Z22" s="91">
        <v>9333415.5999999996</v>
      </c>
      <c r="AA22" s="92">
        <f t="shared" si="8"/>
        <v>60679749.830000006</v>
      </c>
      <c r="AB22" s="81">
        <v>57424425.165000007</v>
      </c>
      <c r="AC22" s="93"/>
      <c r="AD22" s="91">
        <v>9671858.0399999991</v>
      </c>
      <c r="AE22" s="92">
        <f t="shared" si="9"/>
        <v>67096283.205000006</v>
      </c>
      <c r="AF22" s="81">
        <v>60015556.800000004</v>
      </c>
      <c r="AG22" s="93"/>
      <c r="AH22" s="82">
        <v>10019286.76</v>
      </c>
      <c r="AI22" s="92">
        <f t="shared" si="10"/>
        <v>70034843.560000002</v>
      </c>
      <c r="AJ22" s="81">
        <v>64864789.920000002</v>
      </c>
      <c r="AK22" s="83"/>
      <c r="AL22" s="82">
        <v>10388772.950000001</v>
      </c>
      <c r="AM22" s="69">
        <f t="shared" si="0"/>
        <v>75253562.870000005</v>
      </c>
      <c r="AN22" s="81">
        <v>68180527.079999998</v>
      </c>
      <c r="AO22" s="83"/>
      <c r="AP22" s="82">
        <v>10808045.810000002</v>
      </c>
      <c r="AQ22" s="69">
        <f t="shared" si="1"/>
        <v>78988572.890000001</v>
      </c>
      <c r="AR22" s="74">
        <v>72228253.769999996</v>
      </c>
      <c r="AS22" s="71"/>
      <c r="AT22" s="75">
        <v>11039867.149999999</v>
      </c>
      <c r="AU22" s="73">
        <f t="shared" si="2"/>
        <v>83268120.919999987</v>
      </c>
      <c r="AV22" s="74">
        <v>73792723.140000001</v>
      </c>
      <c r="AW22" s="71"/>
      <c r="AX22" s="76">
        <v>11957654.27</v>
      </c>
      <c r="AY22" s="73">
        <f t="shared" si="3"/>
        <v>85750377.409999996</v>
      </c>
    </row>
    <row r="23" spans="1:51" ht="25.05" customHeight="1" x14ac:dyDescent="0.25">
      <c r="A23" s="18" t="s">
        <v>9</v>
      </c>
      <c r="B23" s="88">
        <v>21268226.079999998</v>
      </c>
      <c r="C23" s="94">
        <v>22415682.440000001</v>
      </c>
      <c r="D23" s="94">
        <v>22834488.039999999</v>
      </c>
      <c r="E23" s="88">
        <v>23203959.759999998</v>
      </c>
      <c r="F23" s="89">
        <v>571562.75249599991</v>
      </c>
      <c r="G23" s="90">
        <f>E23+F23-547936.87</f>
        <v>23227585.642495997</v>
      </c>
      <c r="H23" s="81">
        <v>23503867.159999996</v>
      </c>
      <c r="I23" s="91">
        <v>4243342.07</v>
      </c>
      <c r="J23" s="92">
        <f>H23+I23-367788.93</f>
        <v>27379420.299999997</v>
      </c>
      <c r="K23" s="81">
        <v>23815046.5</v>
      </c>
      <c r="L23" s="91">
        <v>4868075.75</v>
      </c>
      <c r="M23" s="92">
        <f t="shared" si="6"/>
        <v>28683122.25</v>
      </c>
      <c r="N23" s="81">
        <v>24822550</v>
      </c>
      <c r="O23" s="91">
        <v>5109472.370000001</v>
      </c>
      <c r="P23" s="92">
        <f t="shared" si="12"/>
        <v>29932022.370000001</v>
      </c>
      <c r="Q23" s="81">
        <v>25595276.75</v>
      </c>
      <c r="R23" s="91">
        <v>5386975</v>
      </c>
      <c r="S23" s="92">
        <f t="shared" si="11"/>
        <v>30982251.75</v>
      </c>
      <c r="T23" s="81">
        <v>26928914.530000001</v>
      </c>
      <c r="U23" s="93"/>
      <c r="V23" s="91">
        <v>5620839.2000000002</v>
      </c>
      <c r="W23" s="92">
        <f t="shared" si="7"/>
        <v>32549753.73</v>
      </c>
      <c r="X23" s="81">
        <v>27443047.969999999</v>
      </c>
      <c r="Y23" s="93"/>
      <c r="Z23" s="91">
        <v>5762461.1799999997</v>
      </c>
      <c r="AA23" s="92">
        <f t="shared" si="8"/>
        <v>33205509.149999999</v>
      </c>
      <c r="AB23" s="81">
        <v>30791287.987500001</v>
      </c>
      <c r="AC23" s="93"/>
      <c r="AD23" s="82">
        <v>6015305.959999999</v>
      </c>
      <c r="AE23" s="92">
        <f>AB23+AD23-212947.26</f>
        <v>36593646.6875</v>
      </c>
      <c r="AF23" s="81">
        <v>32389159.5</v>
      </c>
      <c r="AG23" s="93"/>
      <c r="AH23" s="82">
        <v>6281591.8899999997</v>
      </c>
      <c r="AI23" s="92">
        <f>AF23+AH23-797103.68</f>
        <v>37873647.710000001</v>
      </c>
      <c r="AJ23" s="81">
        <v>35018291.520000003</v>
      </c>
      <c r="AK23" s="83"/>
      <c r="AL23" s="82">
        <v>6549336.2000000002</v>
      </c>
      <c r="AM23" s="69">
        <f t="shared" si="0"/>
        <v>41567627.720000006</v>
      </c>
      <c r="AN23" s="81">
        <v>37317024.359999999</v>
      </c>
      <c r="AO23" s="83"/>
      <c r="AP23" s="82">
        <v>6885658.2299999995</v>
      </c>
      <c r="AQ23" s="69">
        <f t="shared" si="1"/>
        <v>44202682.589999996</v>
      </c>
      <c r="AR23" s="74">
        <v>40735740.509999998</v>
      </c>
      <c r="AS23" s="71"/>
      <c r="AT23" s="75">
        <v>7111466.209999999</v>
      </c>
      <c r="AU23" s="73">
        <f t="shared" si="2"/>
        <v>47847206.719999999</v>
      </c>
      <c r="AV23" s="74">
        <v>41483703.960000001</v>
      </c>
      <c r="AW23" s="71"/>
      <c r="AX23" s="76">
        <v>7593400.6599999983</v>
      </c>
      <c r="AY23" s="73">
        <f t="shared" si="3"/>
        <v>49077104.619999997</v>
      </c>
    </row>
    <row r="24" spans="1:51" ht="25.05" customHeight="1" x14ac:dyDescent="0.25">
      <c r="A24" s="18" t="s">
        <v>10</v>
      </c>
      <c r="B24" s="88">
        <v>22124860.989999998</v>
      </c>
      <c r="C24" s="94">
        <v>22263313.859999999</v>
      </c>
      <c r="D24" s="94">
        <v>22732163.18</v>
      </c>
      <c r="E24" s="88">
        <v>23601007.34</v>
      </c>
      <c r="F24" s="95"/>
      <c r="G24" s="96">
        <v>23577406.332660001</v>
      </c>
      <c r="H24" s="81">
        <v>25094034.310000002</v>
      </c>
      <c r="I24" s="91"/>
      <c r="J24" s="97">
        <f>H24</f>
        <v>25094034.310000002</v>
      </c>
      <c r="K24" s="81">
        <v>25106895</v>
      </c>
      <c r="L24" s="71"/>
      <c r="M24" s="92">
        <f>K24+L27</f>
        <v>29452745.870000001</v>
      </c>
      <c r="N24" s="81">
        <v>25854261.25</v>
      </c>
      <c r="O24" s="82"/>
      <c r="P24" s="92">
        <f t="shared" si="12"/>
        <v>25854261.25</v>
      </c>
      <c r="Q24" s="81">
        <v>26696153</v>
      </c>
      <c r="R24" s="82"/>
      <c r="S24" s="92">
        <f t="shared" si="11"/>
        <v>26696153</v>
      </c>
      <c r="T24" s="81">
        <v>27225560.120000001</v>
      </c>
      <c r="U24" s="93"/>
      <c r="V24" s="82"/>
      <c r="W24" s="92">
        <f t="shared" si="7"/>
        <v>27225560.120000001</v>
      </c>
      <c r="X24" s="81">
        <v>27272976.390000001</v>
      </c>
      <c r="Y24" s="93"/>
      <c r="Z24" s="82"/>
      <c r="AA24" s="92">
        <f t="shared" si="8"/>
        <v>27272976.390000001</v>
      </c>
      <c r="AB24" s="81">
        <v>30169895.587499999</v>
      </c>
      <c r="AC24" s="93"/>
      <c r="AD24" s="71"/>
      <c r="AE24" s="92">
        <f t="shared" ref="AE24:AE29" si="13">AB24+AD24</f>
        <v>30169895.587499999</v>
      </c>
      <c r="AF24" s="81">
        <v>30963675.600000001</v>
      </c>
      <c r="AG24" s="93"/>
      <c r="AH24" s="82"/>
      <c r="AI24" s="92">
        <f t="shared" ref="AI24:AI29" si="14">AF24+AH24</f>
        <v>30963675.600000001</v>
      </c>
      <c r="AJ24" s="81">
        <v>32653001.520000003</v>
      </c>
      <c r="AK24" s="83"/>
      <c r="AL24" s="82"/>
      <c r="AM24" s="69">
        <f t="shared" si="0"/>
        <v>32653001.520000003</v>
      </c>
      <c r="AN24" s="81">
        <v>34510250.07</v>
      </c>
      <c r="AO24" s="83"/>
      <c r="AP24" s="82"/>
      <c r="AQ24" s="69">
        <f t="shared" si="1"/>
        <v>34510250.07</v>
      </c>
      <c r="AR24" s="74">
        <v>36720252.449999996</v>
      </c>
      <c r="AS24" s="71"/>
      <c r="AT24" s="75"/>
      <c r="AU24" s="73">
        <f t="shared" si="2"/>
        <v>36720252.449999996</v>
      </c>
      <c r="AV24" s="74">
        <v>40556214.719999999</v>
      </c>
      <c r="AW24" s="71"/>
      <c r="AX24" s="75"/>
      <c r="AY24" s="73">
        <f t="shared" si="3"/>
        <v>40556214.719999999</v>
      </c>
    </row>
    <row r="25" spans="1:51" ht="25.05" customHeight="1" x14ac:dyDescent="0.25">
      <c r="A25" s="18" t="s">
        <v>11</v>
      </c>
      <c r="B25" s="88">
        <v>2499289.85</v>
      </c>
      <c r="C25" s="94">
        <v>2514929.9</v>
      </c>
      <c r="D25" s="94">
        <v>2545453.02</v>
      </c>
      <c r="E25" s="88">
        <v>2542613.66</v>
      </c>
      <c r="F25" s="95"/>
      <c r="G25" s="96">
        <v>2540071.0463400004</v>
      </c>
      <c r="H25" s="81">
        <v>2563553.94</v>
      </c>
      <c r="I25" s="91"/>
      <c r="J25" s="97">
        <f>H25</f>
        <v>2563553.94</v>
      </c>
      <c r="K25" s="81">
        <v>2589076.5</v>
      </c>
      <c r="L25" s="71"/>
      <c r="M25" s="92">
        <f>K25+L28</f>
        <v>7061912.3799999999</v>
      </c>
      <c r="N25" s="81">
        <v>2609441.75</v>
      </c>
      <c r="O25" s="82"/>
      <c r="P25" s="92">
        <f t="shared" si="12"/>
        <v>2609441.75</v>
      </c>
      <c r="Q25" s="81">
        <v>2619048</v>
      </c>
      <c r="R25" s="82"/>
      <c r="S25" s="92">
        <f t="shared" si="11"/>
        <v>2619048</v>
      </c>
      <c r="T25" s="81">
        <v>2598881.84</v>
      </c>
      <c r="U25" s="93"/>
      <c r="V25" s="82"/>
      <c r="W25" s="92">
        <f>T25+V25-1183.1</f>
        <v>2597698.7399999998</v>
      </c>
      <c r="X25" s="81">
        <v>2608678.59</v>
      </c>
      <c r="Y25" s="93"/>
      <c r="Z25" s="82"/>
      <c r="AA25" s="92">
        <f t="shared" si="8"/>
        <v>2608678.59</v>
      </c>
      <c r="AB25" s="81">
        <v>2901988.8125</v>
      </c>
      <c r="AC25" s="93"/>
      <c r="AD25" s="82"/>
      <c r="AE25" s="92">
        <f t="shared" si="13"/>
        <v>2901988.8125</v>
      </c>
      <c r="AF25" s="81">
        <v>2959672.5</v>
      </c>
      <c r="AG25" s="93"/>
      <c r="AH25" s="82"/>
      <c r="AI25" s="92">
        <f t="shared" si="14"/>
        <v>2959672.5</v>
      </c>
      <c r="AJ25" s="81">
        <v>3161412</v>
      </c>
      <c r="AK25" s="83"/>
      <c r="AL25" s="82"/>
      <c r="AM25" s="69">
        <f t="shared" si="0"/>
        <v>3161412</v>
      </c>
      <c r="AN25" s="81">
        <v>3240169.7399999998</v>
      </c>
      <c r="AO25" s="83"/>
      <c r="AP25" s="82"/>
      <c r="AQ25" s="69">
        <f t="shared" si="1"/>
        <v>3240169.7399999998</v>
      </c>
      <c r="AR25" s="74">
        <v>3377592.81</v>
      </c>
      <c r="AS25" s="71"/>
      <c r="AT25" s="75"/>
      <c r="AU25" s="73">
        <f t="shared" si="2"/>
        <v>3377592.81</v>
      </c>
      <c r="AV25" s="74">
        <v>3647496.48</v>
      </c>
      <c r="AW25" s="71"/>
      <c r="AX25" s="75"/>
      <c r="AY25" s="73">
        <f t="shared" si="3"/>
        <v>3647496.48</v>
      </c>
    </row>
    <row r="26" spans="1:51" ht="25.05" customHeight="1" x14ac:dyDescent="0.25">
      <c r="A26" s="20" t="s">
        <v>12</v>
      </c>
      <c r="B26" s="88">
        <v>9519153.1600000001</v>
      </c>
      <c r="C26" s="94">
        <v>9578722.0800000001</v>
      </c>
      <c r="D26" s="94">
        <v>9855914.5999999996</v>
      </c>
      <c r="E26" s="88">
        <v>10094420.84</v>
      </c>
      <c r="F26" s="95"/>
      <c r="G26" s="96">
        <v>10084326.419159999</v>
      </c>
      <c r="H26" s="81">
        <v>10692537.690000001</v>
      </c>
      <c r="I26" s="91"/>
      <c r="J26" s="97">
        <f>H26</f>
        <v>10692537.690000001</v>
      </c>
      <c r="K26" s="81">
        <v>10676386.25</v>
      </c>
      <c r="L26" s="71"/>
      <c r="M26" s="92">
        <f>K26+L29</f>
        <v>11223564.5</v>
      </c>
      <c r="N26" s="81">
        <v>10723649</v>
      </c>
      <c r="O26" s="82"/>
      <c r="P26" s="92">
        <f t="shared" si="12"/>
        <v>10723649</v>
      </c>
      <c r="Q26" s="81">
        <v>10965726.5</v>
      </c>
      <c r="R26" s="82"/>
      <c r="S26" s="92">
        <f t="shared" si="11"/>
        <v>10965726.5</v>
      </c>
      <c r="T26" s="81">
        <v>11290166.57</v>
      </c>
      <c r="U26" s="93"/>
      <c r="V26" s="82"/>
      <c r="W26" s="92">
        <f t="shared" si="7"/>
        <v>11290166.57</v>
      </c>
      <c r="X26" s="81">
        <v>11345812.109999999</v>
      </c>
      <c r="Y26" s="93"/>
      <c r="Z26" s="82"/>
      <c r="AA26" s="92">
        <f t="shared" si="8"/>
        <v>11345812.109999999</v>
      </c>
      <c r="AB26" s="81">
        <v>12678994.095000001</v>
      </c>
      <c r="AC26" s="93"/>
      <c r="AD26" s="71"/>
      <c r="AE26" s="92">
        <f t="shared" si="13"/>
        <v>12678994.095000001</v>
      </c>
      <c r="AF26" s="81">
        <v>13206960.9</v>
      </c>
      <c r="AG26" s="93"/>
      <c r="AH26" s="82"/>
      <c r="AI26" s="92">
        <f t="shared" si="14"/>
        <v>13206960.9</v>
      </c>
      <c r="AJ26" s="81">
        <v>14181586.559999999</v>
      </c>
      <c r="AK26" s="83"/>
      <c r="AL26" s="82"/>
      <c r="AM26" s="69">
        <f t="shared" si="0"/>
        <v>14181586.559999999</v>
      </c>
      <c r="AN26" s="81">
        <v>14843195.550000001</v>
      </c>
      <c r="AO26" s="83"/>
      <c r="AP26" s="82"/>
      <c r="AQ26" s="69">
        <f>AN26+AO26+AP26-18092.47</f>
        <v>14825103.08</v>
      </c>
      <c r="AR26" s="74">
        <v>15736250.43</v>
      </c>
      <c r="AS26" s="71"/>
      <c r="AT26" s="75"/>
      <c r="AU26" s="73">
        <f>AR26+AS26+AT26-18092.47</f>
        <v>15718157.959999999</v>
      </c>
      <c r="AV26" s="74">
        <v>17114763.359999999</v>
      </c>
      <c r="AW26" s="71"/>
      <c r="AX26" s="75"/>
      <c r="AY26" s="73">
        <f>AV26+AW26+AX26-7912.63</f>
        <v>17106850.73</v>
      </c>
    </row>
    <row r="27" spans="1:51" ht="25.05" customHeight="1" x14ac:dyDescent="0.25">
      <c r="A27" s="18" t="s">
        <v>13</v>
      </c>
      <c r="B27" s="88">
        <v>14310502.17</v>
      </c>
      <c r="C27" s="94">
        <v>15974237.77</v>
      </c>
      <c r="D27" s="94">
        <v>17743870.48</v>
      </c>
      <c r="E27" s="88">
        <v>18428866.080000002</v>
      </c>
      <c r="F27" s="89">
        <v>526542.40377199999</v>
      </c>
      <c r="G27" s="90">
        <f t="shared" si="4"/>
        <v>18955408.483772002</v>
      </c>
      <c r="H27" s="81">
        <v>19755004.449999999</v>
      </c>
      <c r="I27" s="91">
        <v>3784778.37</v>
      </c>
      <c r="J27" s="92">
        <f>H27+I27</f>
        <v>23539782.82</v>
      </c>
      <c r="K27" s="81">
        <v>20498200.5</v>
      </c>
      <c r="L27" s="82">
        <v>4345850.87</v>
      </c>
      <c r="M27" s="92">
        <f>SUM(K27:L27)</f>
        <v>24844051.370000001</v>
      </c>
      <c r="N27" s="81">
        <v>21235576.25</v>
      </c>
      <c r="O27" s="91">
        <v>4522045.5599999996</v>
      </c>
      <c r="P27" s="92">
        <f t="shared" si="12"/>
        <v>25757621.809999999</v>
      </c>
      <c r="Q27" s="81">
        <v>21711662</v>
      </c>
      <c r="R27" s="91">
        <v>4739458.8</v>
      </c>
      <c r="S27" s="92">
        <f t="shared" si="11"/>
        <v>26451120.800000001</v>
      </c>
      <c r="T27" s="81">
        <v>22678300.640000001</v>
      </c>
      <c r="U27" s="93"/>
      <c r="V27" s="91">
        <v>4891667.47</v>
      </c>
      <c r="W27" s="92">
        <f t="shared" si="7"/>
        <v>27569968.109999999</v>
      </c>
      <c r="X27" s="81">
        <v>22655964.050000001</v>
      </c>
      <c r="Y27" s="93"/>
      <c r="Z27" s="91">
        <v>4953492.22</v>
      </c>
      <c r="AA27" s="92">
        <f t="shared" si="8"/>
        <v>27609456.27</v>
      </c>
      <c r="AB27" s="81">
        <v>24537232.395000003</v>
      </c>
      <c r="AC27" s="93"/>
      <c r="AD27" s="91">
        <v>5017856.71</v>
      </c>
      <c r="AE27" s="92">
        <f t="shared" si="13"/>
        <v>29555089.105000004</v>
      </c>
      <c r="AF27" s="81">
        <v>24704133.300000001</v>
      </c>
      <c r="AG27" s="93"/>
      <c r="AH27" s="82">
        <v>4955756.38</v>
      </c>
      <c r="AI27" s="92">
        <f t="shared" si="14"/>
        <v>29659889.68</v>
      </c>
      <c r="AJ27" s="81">
        <v>27009996.48</v>
      </c>
      <c r="AK27" s="83"/>
      <c r="AL27" s="82">
        <v>4890936.5199999996</v>
      </c>
      <c r="AM27" s="69">
        <f t="shared" si="0"/>
        <v>31900933</v>
      </c>
      <c r="AN27" s="81">
        <v>28743456.689999998</v>
      </c>
      <c r="AO27" s="83"/>
      <c r="AP27" s="82">
        <v>5044662.4099999983</v>
      </c>
      <c r="AQ27" s="69">
        <f t="shared" si="1"/>
        <v>33788119.099999994</v>
      </c>
      <c r="AR27" s="74">
        <v>30745050.119999997</v>
      </c>
      <c r="AS27" s="71"/>
      <c r="AT27" s="75">
        <v>5130171.95</v>
      </c>
      <c r="AU27" s="73">
        <f t="shared" ref="AU27:AU28" si="15">AR27+AS27+AT27</f>
        <v>35875222.07</v>
      </c>
      <c r="AV27" s="74">
        <v>31389449.399999999</v>
      </c>
      <c r="AW27" s="76"/>
      <c r="AX27" s="75">
        <v>5421291.1400000006</v>
      </c>
      <c r="AY27" s="73">
        <f t="shared" ref="AY27:AY28" si="16">AV27+AW27+AX27</f>
        <v>36810740.539999999</v>
      </c>
    </row>
    <row r="28" spans="1:51" ht="25.05" customHeight="1" x14ac:dyDescent="0.25">
      <c r="A28" s="18" t="s">
        <v>14</v>
      </c>
      <c r="B28" s="88">
        <v>14310502.17</v>
      </c>
      <c r="C28" s="94">
        <v>14885481.91</v>
      </c>
      <c r="D28" s="94">
        <v>14440809.73</v>
      </c>
      <c r="E28" s="88">
        <v>14440809.73</v>
      </c>
      <c r="F28" s="89">
        <v>519691.47831400001</v>
      </c>
      <c r="G28" s="90">
        <f t="shared" si="4"/>
        <v>14960501.208314</v>
      </c>
      <c r="H28" s="81">
        <v>14470977.93</v>
      </c>
      <c r="I28" s="91">
        <v>3818899.86</v>
      </c>
      <c r="J28" s="92">
        <f>H28+I28</f>
        <v>18289877.789999999</v>
      </c>
      <c r="K28" s="81">
        <v>14585262.17</v>
      </c>
      <c r="L28" s="82">
        <v>4472835.88</v>
      </c>
      <c r="M28" s="92">
        <f>SUM(K28:L28)</f>
        <v>19058098.050000001</v>
      </c>
      <c r="N28" s="81">
        <v>14890493.369999999</v>
      </c>
      <c r="O28" s="91">
        <v>4643164.43</v>
      </c>
      <c r="P28" s="92">
        <f t="shared" si="12"/>
        <v>19533657.799999997</v>
      </c>
      <c r="Q28" s="81">
        <v>15217374.689999999</v>
      </c>
      <c r="R28" s="91">
        <v>4892344.57</v>
      </c>
      <c r="S28" s="92">
        <f t="shared" si="11"/>
        <v>20109719.259999998</v>
      </c>
      <c r="T28" s="81">
        <v>15954451.09</v>
      </c>
      <c r="U28" s="93"/>
      <c r="V28" s="91">
        <v>5086434.3199999994</v>
      </c>
      <c r="W28" s="92">
        <f t="shared" si="7"/>
        <v>21040885.41</v>
      </c>
      <c r="X28" s="81">
        <v>16176276.09</v>
      </c>
      <c r="Y28" s="93"/>
      <c r="Z28" s="91">
        <v>5163300.3</v>
      </c>
      <c r="AA28" s="92">
        <f t="shared" si="8"/>
        <v>21339576.390000001</v>
      </c>
      <c r="AB28" s="81">
        <v>17579789.175000001</v>
      </c>
      <c r="AC28" s="93"/>
      <c r="AD28" s="91">
        <v>5364107.22</v>
      </c>
      <c r="AE28" s="92">
        <f t="shared" si="13"/>
        <v>22943896.395</v>
      </c>
      <c r="AF28" s="81">
        <v>18254444.879999999</v>
      </c>
      <c r="AG28" s="93"/>
      <c r="AH28" s="82">
        <v>5583726.0899999989</v>
      </c>
      <c r="AI28" s="92">
        <f t="shared" si="14"/>
        <v>23838170.969999999</v>
      </c>
      <c r="AJ28" s="81">
        <v>19219541.030000001</v>
      </c>
      <c r="AK28" s="83"/>
      <c r="AL28" s="82">
        <v>5792830.7300000004</v>
      </c>
      <c r="AM28" s="69">
        <f t="shared" si="0"/>
        <v>25012371.760000002</v>
      </c>
      <c r="AN28" s="81">
        <v>21014906.91</v>
      </c>
      <c r="AO28" s="83"/>
      <c r="AP28" s="82">
        <v>6073210.4999999991</v>
      </c>
      <c r="AQ28" s="69">
        <f t="shared" si="1"/>
        <v>27088117.41</v>
      </c>
      <c r="AR28" s="74">
        <v>23498179.41</v>
      </c>
      <c r="AS28" s="71"/>
      <c r="AT28" s="75">
        <v>6242290.2000000011</v>
      </c>
      <c r="AU28" s="73">
        <f t="shared" si="15"/>
        <v>29740469.609999999</v>
      </c>
      <c r="AV28" s="74">
        <v>24503670.609999999</v>
      </c>
      <c r="AW28" s="76"/>
      <c r="AX28" s="75">
        <v>6630064.9800000004</v>
      </c>
      <c r="AY28" s="73">
        <f t="shared" si="16"/>
        <v>31133735.59</v>
      </c>
    </row>
    <row r="29" spans="1:51" ht="25.05" customHeight="1" x14ac:dyDescent="0.25">
      <c r="A29" s="18" t="s">
        <v>35</v>
      </c>
      <c r="B29" s="88">
        <v>1826872.62</v>
      </c>
      <c r="C29" s="94">
        <v>487157.05</v>
      </c>
      <c r="D29" s="94">
        <v>1199984.52</v>
      </c>
      <c r="E29" s="88">
        <v>1532189.64</v>
      </c>
      <c r="F29" s="89">
        <v>49913.871194000007</v>
      </c>
      <c r="G29" s="90">
        <f t="shared" si="4"/>
        <v>1582103.511194</v>
      </c>
      <c r="H29" s="81">
        <v>1954897.18</v>
      </c>
      <c r="I29" s="91">
        <v>403709.49</v>
      </c>
      <c r="J29" s="92">
        <f>H29+I29</f>
        <v>2358606.67</v>
      </c>
      <c r="K29" s="81">
        <v>2349304.5</v>
      </c>
      <c r="L29" s="82">
        <v>547178.25</v>
      </c>
      <c r="M29" s="92">
        <f>SUM(K29:L29)-81038.25</f>
        <v>2815444.5</v>
      </c>
      <c r="N29" s="81">
        <v>2552957</v>
      </c>
      <c r="O29" s="91">
        <v>581861.82000000007</v>
      </c>
      <c r="P29" s="92">
        <f>N29+O29</f>
        <v>3134818.8200000003</v>
      </c>
      <c r="Q29" s="81">
        <v>2696666.5</v>
      </c>
      <c r="R29" s="91">
        <v>629529.63</v>
      </c>
      <c r="S29" s="92">
        <f t="shared" si="11"/>
        <v>3326196.13</v>
      </c>
      <c r="T29" s="81">
        <v>2837138.8</v>
      </c>
      <c r="U29" s="93"/>
      <c r="V29" s="91">
        <v>657881.75</v>
      </c>
      <c r="W29" s="92">
        <f t="shared" si="7"/>
        <v>3495020.55</v>
      </c>
      <c r="X29" s="81">
        <v>2962145.33</v>
      </c>
      <c r="Y29" s="93"/>
      <c r="Z29" s="91">
        <v>696349.09</v>
      </c>
      <c r="AA29" s="92">
        <f t="shared" si="8"/>
        <v>3658494.42</v>
      </c>
      <c r="AB29" s="81">
        <v>3674845.6100000003</v>
      </c>
      <c r="AC29" s="93"/>
      <c r="AD29" s="91">
        <v>814424.45</v>
      </c>
      <c r="AE29" s="92">
        <f t="shared" si="13"/>
        <v>4489270.0600000005</v>
      </c>
      <c r="AF29" s="81">
        <v>4118895.9000000004</v>
      </c>
      <c r="AG29" s="93"/>
      <c r="AH29" s="82">
        <v>901338.24999999977</v>
      </c>
      <c r="AI29" s="92">
        <f t="shared" si="14"/>
        <v>5020234.1500000004</v>
      </c>
      <c r="AJ29" s="81">
        <v>4721811.12</v>
      </c>
      <c r="AK29" s="83"/>
      <c r="AL29" s="82">
        <v>1009999.7999999999</v>
      </c>
      <c r="AM29" s="69">
        <f t="shared" si="0"/>
        <v>5731810.9199999999</v>
      </c>
      <c r="AN29" s="81">
        <v>5302270.08</v>
      </c>
      <c r="AO29" s="83"/>
      <c r="AP29" s="82">
        <v>1109648.19</v>
      </c>
      <c r="AQ29" s="69">
        <f>AN29+AO29+AP29</f>
        <v>6411918.2699999996</v>
      </c>
      <c r="AR29" s="74">
        <v>5987209.7699999996</v>
      </c>
      <c r="AS29" s="71"/>
      <c r="AT29" s="75">
        <v>1201575.24</v>
      </c>
      <c r="AU29" s="73">
        <f>AR29+AS29+AT29</f>
        <v>7188785.0099999998</v>
      </c>
      <c r="AV29" s="74">
        <v>6377451.5699999994</v>
      </c>
      <c r="AW29" s="71"/>
      <c r="AX29" s="75">
        <v>1317938.93</v>
      </c>
      <c r="AY29" s="73">
        <f>AV29+AW29+AX29-78455.16</f>
        <v>7616935.3399999989</v>
      </c>
    </row>
    <row r="30" spans="1:51" ht="10.5" customHeight="1" x14ac:dyDescent="0.25">
      <c r="A30" s="8"/>
      <c r="B30" s="98"/>
      <c r="C30" s="99"/>
      <c r="D30" s="99"/>
      <c r="E30" s="98"/>
      <c r="F30" s="100"/>
      <c r="G30" s="90"/>
      <c r="H30" s="85"/>
      <c r="I30" s="101"/>
      <c r="J30" s="92"/>
      <c r="K30" s="85"/>
      <c r="L30" s="102"/>
      <c r="M30" s="92"/>
      <c r="N30" s="85"/>
      <c r="O30" s="102"/>
      <c r="P30" s="92"/>
      <c r="Q30" s="85"/>
      <c r="R30" s="102"/>
      <c r="S30" s="92"/>
      <c r="T30" s="85"/>
      <c r="U30" s="68"/>
      <c r="V30" s="102"/>
      <c r="W30" s="92"/>
      <c r="X30" s="85"/>
      <c r="Y30" s="68"/>
      <c r="Z30" s="102"/>
      <c r="AA30" s="92"/>
      <c r="AB30" s="85"/>
      <c r="AC30" s="68"/>
      <c r="AD30" s="71"/>
      <c r="AE30" s="92"/>
      <c r="AF30" s="85"/>
      <c r="AG30" s="68"/>
      <c r="AH30" s="83"/>
      <c r="AI30" s="92"/>
      <c r="AJ30" s="84"/>
      <c r="AK30" s="83"/>
      <c r="AL30" s="83"/>
      <c r="AM30" s="69"/>
      <c r="AN30" s="84"/>
      <c r="AO30" s="83"/>
      <c r="AP30" s="83"/>
      <c r="AQ30" s="69"/>
      <c r="AR30" s="71"/>
      <c r="AS30" s="71"/>
      <c r="AT30" s="71"/>
      <c r="AU30" s="71"/>
      <c r="AV30" s="71"/>
      <c r="AW30" s="71"/>
      <c r="AX30" s="71"/>
      <c r="AY30" s="71"/>
    </row>
    <row r="31" spans="1:51" ht="20.100000000000001" customHeight="1" x14ac:dyDescent="0.25">
      <c r="A31" s="10" t="s">
        <v>25</v>
      </c>
      <c r="B31" s="103">
        <f>SUM(B16:B29)</f>
        <v>402008656.08000004</v>
      </c>
      <c r="C31" s="104">
        <f>SUM(C16:C29)</f>
        <v>409861958.33000004</v>
      </c>
      <c r="D31" s="104">
        <f>SUM(D16:D30)</f>
        <v>422472813.13</v>
      </c>
      <c r="E31" s="104">
        <f>SUM(E16:E29)</f>
        <v>434842838.55999988</v>
      </c>
      <c r="F31" s="103">
        <f>SUM(F16:F29)</f>
        <v>9787033.459999999</v>
      </c>
      <c r="G31" s="105">
        <f>SUM(G16:G29)</f>
        <v>444008502.37815994</v>
      </c>
      <c r="H31" s="106">
        <f>SUM(H16:H29)</f>
        <v>457175073.51999998</v>
      </c>
      <c r="I31" s="107">
        <f>SUM(I16:I30)</f>
        <v>73181914.230000004</v>
      </c>
      <c r="J31" s="79">
        <f t="shared" ref="J31:Q31" si="17">SUM(J16:J29)</f>
        <v>525148632.82000011</v>
      </c>
      <c r="K31" s="106">
        <f t="shared" si="17"/>
        <v>480180866.0524224</v>
      </c>
      <c r="L31" s="107">
        <f t="shared" si="17"/>
        <v>82617542.709999993</v>
      </c>
      <c r="M31" s="108">
        <f t="shared" si="17"/>
        <v>571640462.39242232</v>
      </c>
      <c r="N31" s="106">
        <f t="shared" si="17"/>
        <v>495442203.24000001</v>
      </c>
      <c r="O31" s="107">
        <f t="shared" si="17"/>
        <v>85656168.229999989</v>
      </c>
      <c r="P31" s="108">
        <f t="shared" si="17"/>
        <v>581098371.47000003</v>
      </c>
      <c r="Q31" s="106">
        <f t="shared" si="17"/>
        <v>507985154.51999998</v>
      </c>
      <c r="R31" s="107">
        <f t="shared" ref="R31:AA31" si="18">SUM(R16:R29)</f>
        <v>89932804.530000001</v>
      </c>
      <c r="S31" s="108">
        <f t="shared" si="18"/>
        <v>597917959.04999983</v>
      </c>
      <c r="T31" s="106">
        <f t="shared" si="18"/>
        <v>534575536.25</v>
      </c>
      <c r="U31" s="107">
        <f>U16</f>
        <v>2841384.42</v>
      </c>
      <c r="V31" s="107">
        <f t="shared" si="18"/>
        <v>93983106.689999998</v>
      </c>
      <c r="W31" s="108">
        <f t="shared" si="18"/>
        <v>631347302.69000006</v>
      </c>
      <c r="X31" s="106">
        <f t="shared" si="18"/>
        <v>540738835.18000019</v>
      </c>
      <c r="Y31" s="107">
        <f>Y16</f>
        <v>5682769</v>
      </c>
      <c r="Z31" s="107">
        <f t="shared" si="18"/>
        <v>95606910.969999984</v>
      </c>
      <c r="AA31" s="108">
        <f t="shared" si="18"/>
        <v>642028515.14999986</v>
      </c>
      <c r="AB31" s="106">
        <f t="shared" ref="AB31:AE31" si="19">SUM(AB16:AB29)</f>
        <v>599453664.10000002</v>
      </c>
      <c r="AC31" s="107">
        <f>SUM(AC16)</f>
        <v>5682769</v>
      </c>
      <c r="AD31" s="107">
        <f t="shared" si="19"/>
        <v>98995476.390000001</v>
      </c>
      <c r="AE31" s="108">
        <f t="shared" si="19"/>
        <v>703918962.2299999</v>
      </c>
      <c r="AF31" s="106">
        <f t="shared" ref="AF31:AI31" si="20">SUM(AF16:AF29)</f>
        <v>624614785.87</v>
      </c>
      <c r="AG31" s="107">
        <f>AG16</f>
        <v>5796424</v>
      </c>
      <c r="AH31" s="107">
        <f t="shared" si="20"/>
        <v>102844660.14</v>
      </c>
      <c r="AI31" s="108">
        <f t="shared" si="20"/>
        <v>732458766.33000004</v>
      </c>
      <c r="AJ31" s="77">
        <f>SUM(AJ16:AJ29)</f>
        <v>669664522.05999994</v>
      </c>
      <c r="AK31" s="78">
        <f>SUM(AK16:AK30)</f>
        <v>5912353</v>
      </c>
      <c r="AL31" s="78">
        <f>SUM(AL16:AL29)</f>
        <v>106863538.94000001</v>
      </c>
      <c r="AM31" s="79">
        <f>AJ31+AK31+AL31</f>
        <v>782440414</v>
      </c>
      <c r="AN31" s="77">
        <f>SUM(AN16:AN29)</f>
        <v>707078292.42000008</v>
      </c>
      <c r="AO31" s="78">
        <f>SUM(AO16:AO30)</f>
        <v>6030599.7551587196</v>
      </c>
      <c r="AP31" s="78">
        <f>SUM(AP16:AP29)</f>
        <v>111694979.86999999</v>
      </c>
      <c r="AQ31" s="79">
        <f>AN31+AO31+AP31</f>
        <v>824803872.04515874</v>
      </c>
      <c r="AR31" s="77">
        <f>SUM(AR16:AR29)</f>
        <v>754787546.80999994</v>
      </c>
      <c r="AS31" s="78">
        <f>SUM(AS16:AS29)</f>
        <v>6030599.7551587196</v>
      </c>
      <c r="AT31" s="78">
        <f>SUM(AT16:AT29)</f>
        <v>114528976.44999999</v>
      </c>
      <c r="AU31" s="79">
        <f>AR31+AS31+AT31</f>
        <v>875347123.01515865</v>
      </c>
      <c r="AV31" s="77">
        <f>SUM(AV16:AV29)</f>
        <v>775973796.97000015</v>
      </c>
      <c r="AW31" s="78">
        <f>SUM(AW16:AW29)</f>
        <v>6151211.7502618944</v>
      </c>
      <c r="AX31" s="78">
        <f>SUM(AX16:AX29)</f>
        <v>122276983.13000003</v>
      </c>
      <c r="AY31" s="79">
        <f>AV31+AW31+AX31</f>
        <v>904401991.85026205</v>
      </c>
    </row>
    <row r="32" spans="1:51" ht="20.100000000000001" customHeight="1" x14ac:dyDescent="0.25">
      <c r="A32" s="17" t="s">
        <v>26</v>
      </c>
      <c r="B32" s="109">
        <v>222197311.08000001</v>
      </c>
      <c r="C32" s="109">
        <v>250941217.12</v>
      </c>
      <c r="D32" s="109">
        <v>253817843.72</v>
      </c>
      <c r="E32" s="81">
        <v>261314463.96000001</v>
      </c>
      <c r="F32" s="110"/>
      <c r="G32" s="81">
        <f>SUM(E32:F32)</f>
        <v>261314463.96000001</v>
      </c>
      <c r="H32" s="81">
        <v>278616653.29000002</v>
      </c>
      <c r="I32" s="101">
        <v>19360000</v>
      </c>
      <c r="J32" s="92">
        <f>H32+I32</f>
        <v>297976653.29000002</v>
      </c>
      <c r="K32" s="81">
        <v>298031600.75</v>
      </c>
      <c r="L32" s="111">
        <v>38720000</v>
      </c>
      <c r="M32" s="92">
        <f>K32+L32</f>
        <v>336751600.75</v>
      </c>
      <c r="N32" s="81">
        <v>305557905.5</v>
      </c>
      <c r="O32" s="111">
        <v>38720000</v>
      </c>
      <c r="P32" s="92">
        <f>N32+O32</f>
        <v>344277905.5</v>
      </c>
      <c r="Q32" s="81">
        <v>311054217.5</v>
      </c>
      <c r="R32" s="111">
        <v>38720000</v>
      </c>
      <c r="S32" s="92">
        <f>Q32+R32</f>
        <v>349774217.5</v>
      </c>
      <c r="T32" s="81">
        <v>320418287.75</v>
      </c>
      <c r="U32" s="93"/>
      <c r="V32" s="111">
        <v>38720000</v>
      </c>
      <c r="W32" s="92">
        <f>T32+V32</f>
        <v>359138287.75</v>
      </c>
      <c r="X32" s="81">
        <v>324315030.63000005</v>
      </c>
      <c r="Y32" s="93"/>
      <c r="Z32" s="111">
        <v>38720000</v>
      </c>
      <c r="AA32" s="92">
        <f>X32+Z32</f>
        <v>363035030.63000005</v>
      </c>
      <c r="AB32" s="81">
        <v>342762875.97554988</v>
      </c>
      <c r="AC32" s="93"/>
      <c r="AD32" s="111">
        <v>38720000</v>
      </c>
      <c r="AE32" s="92">
        <f>AB32+AD32</f>
        <v>381482875.97554988</v>
      </c>
      <c r="AF32" s="81">
        <v>349473814.87</v>
      </c>
      <c r="AG32" s="93"/>
      <c r="AH32" s="111">
        <v>38720000</v>
      </c>
      <c r="AI32" s="92">
        <f>AF32+AH32</f>
        <v>388193814.87</v>
      </c>
      <c r="AJ32" s="85">
        <v>367000543.19999999</v>
      </c>
      <c r="AK32" s="83"/>
      <c r="AL32" s="68">
        <v>38720000</v>
      </c>
      <c r="AM32" s="69">
        <f>AJ32+AK32+AL32-13792390.5</f>
        <v>391928152.69999999</v>
      </c>
      <c r="AN32" s="85">
        <v>385441215.60000002</v>
      </c>
      <c r="AO32" s="83"/>
      <c r="AP32" s="68">
        <v>38720000</v>
      </c>
      <c r="AQ32" s="69">
        <f>AN32+AO32+AP32-26907241.95</f>
        <v>397253973.65000004</v>
      </c>
      <c r="AR32" s="70">
        <v>402846610.64999998</v>
      </c>
      <c r="AS32" s="71"/>
      <c r="AT32" s="72">
        <v>38720000</v>
      </c>
      <c r="AU32" s="73">
        <f>AR32+AS32+AT32-26907241.95</f>
        <v>414659368.69999999</v>
      </c>
      <c r="AV32" s="70">
        <v>406243537.22000003</v>
      </c>
      <c r="AW32" s="71"/>
      <c r="AX32" s="72">
        <v>38720000</v>
      </c>
      <c r="AY32" s="73">
        <f>AV32+AW32+AX32-26907241.95</f>
        <v>418056295.27000004</v>
      </c>
    </row>
    <row r="33" spans="1:51" ht="6" customHeight="1" x14ac:dyDescent="0.25">
      <c r="A33" s="6"/>
      <c r="B33" s="112"/>
      <c r="C33" s="112"/>
      <c r="D33" s="112"/>
      <c r="E33" s="112"/>
      <c r="F33" s="100"/>
      <c r="G33" s="90"/>
      <c r="H33" s="85"/>
      <c r="I33" s="101"/>
      <c r="J33" s="92"/>
      <c r="K33" s="85"/>
      <c r="L33" s="102"/>
      <c r="M33" s="92"/>
      <c r="N33" s="85"/>
      <c r="O33" s="102"/>
      <c r="P33" s="92"/>
      <c r="Q33" s="85"/>
      <c r="R33" s="102"/>
      <c r="S33" s="92"/>
      <c r="T33" s="85"/>
      <c r="U33" s="68"/>
      <c r="V33" s="102"/>
      <c r="W33" s="92"/>
      <c r="X33" s="85"/>
      <c r="Y33" s="68"/>
      <c r="Z33" s="102"/>
      <c r="AA33" s="92"/>
      <c r="AB33" s="85"/>
      <c r="AC33" s="68"/>
      <c r="AD33" s="102"/>
      <c r="AE33" s="92"/>
      <c r="AF33" s="85"/>
      <c r="AG33" s="68"/>
      <c r="AH33" s="68"/>
      <c r="AI33" s="92"/>
      <c r="AJ33" s="84"/>
      <c r="AK33" s="83"/>
      <c r="AL33" s="83"/>
      <c r="AM33" s="69"/>
      <c r="AN33" s="84"/>
      <c r="AO33" s="83"/>
      <c r="AP33" s="83"/>
      <c r="AQ33" s="69"/>
      <c r="AR33" s="71"/>
      <c r="AS33" s="71"/>
      <c r="AT33" s="71"/>
      <c r="AU33" s="71"/>
      <c r="AV33" s="71"/>
      <c r="AW33" s="71"/>
      <c r="AX33" s="71"/>
      <c r="AY33" s="71"/>
    </row>
    <row r="34" spans="1:51" ht="20.100000000000001" customHeight="1" x14ac:dyDescent="0.25">
      <c r="A34" s="10" t="s">
        <v>27</v>
      </c>
      <c r="B34" s="104">
        <f t="shared" ref="B34:G34" si="21">SUM(B31:B32)</f>
        <v>624205967.16000009</v>
      </c>
      <c r="C34" s="104">
        <f t="shared" si="21"/>
        <v>660803175.45000005</v>
      </c>
      <c r="D34" s="104">
        <f t="shared" si="21"/>
        <v>676290656.85000002</v>
      </c>
      <c r="E34" s="104">
        <f t="shared" si="21"/>
        <v>696157302.51999986</v>
      </c>
      <c r="F34" s="103">
        <f t="shared" si="21"/>
        <v>9787033.459999999</v>
      </c>
      <c r="G34" s="105">
        <f t="shared" si="21"/>
        <v>705322966.33815992</v>
      </c>
      <c r="H34" s="106">
        <f t="shared" ref="H34:Q34" si="22">H31+H32</f>
        <v>735791726.80999994</v>
      </c>
      <c r="I34" s="107">
        <f t="shared" si="22"/>
        <v>92541914.230000004</v>
      </c>
      <c r="J34" s="79">
        <f t="shared" si="22"/>
        <v>823125286.11000013</v>
      </c>
      <c r="K34" s="106">
        <f t="shared" si="22"/>
        <v>778212466.8024224</v>
      </c>
      <c r="L34" s="107">
        <f t="shared" si="22"/>
        <v>121337542.70999999</v>
      </c>
      <c r="M34" s="108">
        <f t="shared" si="22"/>
        <v>908392063.14242232</v>
      </c>
      <c r="N34" s="106">
        <f t="shared" si="22"/>
        <v>801000108.74000001</v>
      </c>
      <c r="O34" s="107">
        <f t="shared" si="22"/>
        <v>124376168.22999999</v>
      </c>
      <c r="P34" s="108">
        <f t="shared" si="22"/>
        <v>925376276.97000003</v>
      </c>
      <c r="Q34" s="106">
        <f t="shared" si="22"/>
        <v>819039372.01999998</v>
      </c>
      <c r="R34" s="107">
        <f>SUM(R31:R32)</f>
        <v>128652804.53</v>
      </c>
      <c r="S34" s="108">
        <f>S31+S32</f>
        <v>947692176.54999983</v>
      </c>
      <c r="T34" s="106">
        <f>T31+T32</f>
        <v>854993824</v>
      </c>
      <c r="U34" s="107"/>
      <c r="V34" s="107">
        <f>SUM(V31:V32)</f>
        <v>132703106.69</v>
      </c>
      <c r="W34" s="108">
        <f>W31+W32</f>
        <v>990485590.44000006</v>
      </c>
      <c r="X34" s="106">
        <f>X31+X32</f>
        <v>865053865.81000018</v>
      </c>
      <c r="Y34" s="107"/>
      <c r="Z34" s="107">
        <f>SUM(Z31:Z32)</f>
        <v>134326910.96999997</v>
      </c>
      <c r="AA34" s="108">
        <f>AA31+AA32</f>
        <v>1005063545.78</v>
      </c>
      <c r="AB34" s="106">
        <f>AB31+AB32</f>
        <v>942216540.07554984</v>
      </c>
      <c r="AC34" s="107"/>
      <c r="AD34" s="107">
        <f>SUM(AD31:AD32)</f>
        <v>137715476.38999999</v>
      </c>
      <c r="AE34" s="108">
        <f>AE31+AE32</f>
        <v>1085401838.2055497</v>
      </c>
      <c r="AF34" s="106">
        <f>AF31+AF32</f>
        <v>974088600.74000001</v>
      </c>
      <c r="AG34" s="107"/>
      <c r="AH34" s="107">
        <f>SUM(AH31:AH32)</f>
        <v>141564660.13999999</v>
      </c>
      <c r="AI34" s="108">
        <f>AI31+AI32</f>
        <v>1120652581.2</v>
      </c>
      <c r="AJ34" s="77">
        <f>AJ31+AJ32</f>
        <v>1036665065.26</v>
      </c>
      <c r="AK34" s="80"/>
      <c r="AL34" s="78">
        <f>AL31+AL32</f>
        <v>145583538.94</v>
      </c>
      <c r="AM34" s="79">
        <f>AM31+AM32</f>
        <v>1174368566.7</v>
      </c>
      <c r="AN34" s="77">
        <f>AN31+AN32</f>
        <v>1092519508.02</v>
      </c>
      <c r="AO34" s="80"/>
      <c r="AP34" s="78">
        <f>AP31+AP32</f>
        <v>150414979.87</v>
      </c>
      <c r="AQ34" s="79">
        <f>AQ31+AQ32</f>
        <v>1222057845.6951587</v>
      </c>
      <c r="AR34" s="77">
        <f>AR31+AR32</f>
        <v>1157634157.46</v>
      </c>
      <c r="AS34" s="80"/>
      <c r="AT34" s="78">
        <f>AT31+AT32</f>
        <v>153248976.44999999</v>
      </c>
      <c r="AU34" s="79">
        <f>AU31+AU32</f>
        <v>1290006491.7151587</v>
      </c>
      <c r="AV34" s="77">
        <f>AV31+AV32</f>
        <v>1182217334.1900001</v>
      </c>
      <c r="AW34" s="80"/>
      <c r="AX34" s="78">
        <f>AX31+AX32</f>
        <v>160996983.13000003</v>
      </c>
      <c r="AY34" s="79">
        <f>AY31+AY32</f>
        <v>1322458287.1202621</v>
      </c>
    </row>
    <row r="35" spans="1:51" x14ac:dyDescent="0.25">
      <c r="A35" s="11"/>
      <c r="B35" s="11"/>
      <c r="C35" s="11"/>
      <c r="D35" s="11"/>
      <c r="I35" s="9"/>
      <c r="P35" s="16"/>
      <c r="Q35" s="16"/>
      <c r="R35" s="16"/>
      <c r="S35" s="30"/>
    </row>
    <row r="36" spans="1:51" ht="15.6" x14ac:dyDescent="0.3">
      <c r="B36" s="27" t="s">
        <v>34</v>
      </c>
      <c r="C36" s="28"/>
      <c r="D36" s="28"/>
      <c r="I36" s="9"/>
      <c r="J36" s="12"/>
      <c r="P36" s="16"/>
      <c r="Q36" s="16"/>
      <c r="R36" s="16"/>
      <c r="S36" s="16"/>
    </row>
    <row r="37" spans="1:51" ht="25.5" customHeight="1" x14ac:dyDescent="0.25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P37" s="16"/>
      <c r="Q37" s="16"/>
      <c r="R37" s="16"/>
      <c r="S37" s="30"/>
      <c r="AA37" s="12"/>
    </row>
    <row r="38" spans="1:51" ht="38.25" customHeight="1" x14ac:dyDescent="0.25">
      <c r="A38" s="15"/>
      <c r="B38" s="15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2"/>
      <c r="P38" s="16"/>
      <c r="Q38" s="16"/>
      <c r="R38" s="16"/>
      <c r="S38" s="16"/>
    </row>
    <row r="39" spans="1:51" ht="26.25" customHeight="1" x14ac:dyDescent="0.25">
      <c r="A39" s="13"/>
      <c r="B39" s="13"/>
      <c r="C39" s="13"/>
      <c r="D39" s="13"/>
      <c r="J39" s="12"/>
      <c r="N39" s="12"/>
    </row>
    <row r="40" spans="1:51" ht="26.25" customHeight="1" x14ac:dyDescent="0.25">
      <c r="A40" s="13"/>
      <c r="B40" s="13"/>
      <c r="C40" s="13"/>
      <c r="D40" s="13"/>
    </row>
  </sheetData>
  <mergeCells count="41">
    <mergeCell ref="AJ1:AM11"/>
    <mergeCell ref="AK14:AL14"/>
    <mergeCell ref="AV12:AY12"/>
    <mergeCell ref="AV13:AY13"/>
    <mergeCell ref="AW14:AX14"/>
    <mergeCell ref="AV1:AY11"/>
    <mergeCell ref="E12:G12"/>
    <mergeCell ref="H12:J12"/>
    <mergeCell ref="K12:M12"/>
    <mergeCell ref="AB12:AE12"/>
    <mergeCell ref="AB13:AE13"/>
    <mergeCell ref="N12:P12"/>
    <mergeCell ref="Q12:S12"/>
    <mergeCell ref="X12:AA12"/>
    <mergeCell ref="X13:AA13"/>
    <mergeCell ref="E13:G13"/>
    <mergeCell ref="H13:J13"/>
    <mergeCell ref="K13:M13"/>
    <mergeCell ref="Y14:Z14"/>
    <mergeCell ref="U14:V14"/>
    <mergeCell ref="T12:W12"/>
    <mergeCell ref="T13:W13"/>
    <mergeCell ref="K1:AA11"/>
    <mergeCell ref="N13:P13"/>
    <mergeCell ref="Q13:S13"/>
    <mergeCell ref="AR12:AU12"/>
    <mergeCell ref="AR13:AU13"/>
    <mergeCell ref="AS14:AT14"/>
    <mergeCell ref="AR1:AU11"/>
    <mergeCell ref="AB1:AE11"/>
    <mergeCell ref="AC14:AD14"/>
    <mergeCell ref="AG14:AH14"/>
    <mergeCell ref="AF1:AI11"/>
    <mergeCell ref="AF12:AI12"/>
    <mergeCell ref="AF13:AI13"/>
    <mergeCell ref="AN13:AQ13"/>
    <mergeCell ref="AO14:AP14"/>
    <mergeCell ref="AN12:AQ12"/>
    <mergeCell ref="AN1:AQ11"/>
    <mergeCell ref="AJ12:AM12"/>
    <mergeCell ref="AJ13:AM13"/>
  </mergeCells>
  <phoneticPr fontId="0" type="noConversion"/>
  <pageMargins left="0.25" right="0.25" top="0.75" bottom="0.75" header="0.3" footer="0.3"/>
  <pageSetup paperSize="9" scale="75" fitToWidth="0" orientation="landscape" r:id="rId1"/>
  <headerFooter alignWithMargins="0"/>
  <ignoredErrors>
    <ignoredError sqref="R34:S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defaultColWidth="9.109375"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FOD Werkgelegenheid, Arbeid en Sociaal Overleg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Van den Bosch</dc:creator>
  <cp:lastModifiedBy>SCHEERLINCK Frederik</cp:lastModifiedBy>
  <cp:lastPrinted>2018-01-23T09:21:41Z</cp:lastPrinted>
  <dcterms:created xsi:type="dcterms:W3CDTF">2011-01-20T10:05:08Z</dcterms:created>
  <dcterms:modified xsi:type="dcterms:W3CDTF">2022-03-07T13:52:08Z</dcterms:modified>
</cp:coreProperties>
</file>